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kaps\Desktop\Europolis\Tapa Vesi\Tapa\Tapa ÜVKA 2024\"/>
    </mc:Choice>
  </mc:AlternateContent>
  <xr:revisionPtr revIDLastSave="0" documentId="13_ncr:1_{B44E0D03-C784-47B7-BB58-6637C1B5C71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Tapa vald" sheetId="1" r:id="rId1"/>
    <sheet name="Tapa" sheetId="2" r:id="rId2"/>
    <sheet name="Tamsalu" sheetId="3" r:id="rId3"/>
    <sheet name="Lehtse" sheetId="5" r:id="rId4"/>
    <sheet name="Vajangu" sheetId="8" r:id="rId5"/>
    <sheet name="Vahakulmu" sheetId="4" r:id="rId6"/>
    <sheet name="Jäneda" sheetId="9" r:id="rId7"/>
    <sheet name="Põdrangu" sheetId="7" r:id="rId8"/>
  </sheets>
  <definedNames>
    <definedName name="_xlnm._FilterDatabase" localSheetId="0" hidden="1">'Tapa vald'!$A$3:$R$18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G5" i="1" s="1"/>
  <c r="B5" i="1"/>
  <c r="E10" i="2"/>
  <c r="E11" i="2" s="1"/>
  <c r="L29" i="1"/>
  <c r="M29" i="1"/>
  <c r="N29" i="1"/>
  <c r="O29" i="1"/>
  <c r="P29" i="1"/>
  <c r="Q29" i="1"/>
  <c r="R29" i="1"/>
  <c r="F29" i="1"/>
  <c r="E25" i="2"/>
  <c r="E57" i="3"/>
  <c r="B25" i="1" l="1"/>
  <c r="E60" i="3"/>
  <c r="E59" i="3"/>
  <c r="E58" i="3"/>
  <c r="E56" i="3"/>
  <c r="B23" i="1"/>
  <c r="E26" i="2"/>
  <c r="E24" i="2"/>
  <c r="D29" i="1"/>
  <c r="E29" i="1"/>
  <c r="B7" i="1"/>
  <c r="E48" i="3"/>
  <c r="C12" i="1" s="1"/>
  <c r="Q12" i="1" s="1"/>
  <c r="R12" i="1" s="1"/>
  <c r="E13" i="3"/>
  <c r="C7" i="1" s="1"/>
  <c r="P7" i="1" s="1"/>
  <c r="K27" i="1"/>
  <c r="K29" i="1" s="1"/>
  <c r="B26" i="1"/>
  <c r="E28" i="3"/>
  <c r="C26" i="1" s="1"/>
  <c r="B11" i="1"/>
  <c r="E52" i="3"/>
  <c r="C11" i="1" s="1"/>
  <c r="I11" i="1" s="1"/>
  <c r="E15" i="8"/>
  <c r="E14" i="8"/>
  <c r="B4" i="1"/>
  <c r="E61" i="3" l="1"/>
  <c r="C25" i="1" s="1"/>
  <c r="E27" i="2"/>
  <c r="C23" i="1" s="1"/>
  <c r="G23" i="1" s="1"/>
  <c r="I26" i="1"/>
  <c r="I29" i="1" s="1"/>
  <c r="E16" i="8"/>
  <c r="C15" i="1" s="1"/>
  <c r="F15" i="1" s="1"/>
  <c r="E7" i="9"/>
  <c r="E6" i="9"/>
  <c r="E5" i="9"/>
  <c r="E8" i="9" s="1"/>
  <c r="C17" i="1" s="1"/>
  <c r="L17" i="1" s="1"/>
  <c r="G25" i="1" l="1"/>
  <c r="J26" i="1"/>
  <c r="M17" i="1"/>
  <c r="M18" i="1" s="1"/>
  <c r="L18" i="1"/>
  <c r="E9" i="8"/>
  <c r="J18" i="1" l="1"/>
  <c r="B14" i="1"/>
  <c r="E8" i="8"/>
  <c r="E7" i="8"/>
  <c r="E6" i="8"/>
  <c r="E5" i="8"/>
  <c r="E10" i="8" s="1"/>
  <c r="C14" i="1" s="1"/>
  <c r="F14" i="1" s="1"/>
  <c r="F18" i="1" s="1"/>
  <c r="B13" i="1" l="1"/>
  <c r="E6" i="5"/>
  <c r="E5" i="5"/>
  <c r="E7" i="5" s="1"/>
  <c r="C13" i="1" l="1"/>
  <c r="K13" i="1" s="1"/>
  <c r="B28" i="1" l="1"/>
  <c r="E6" i="7"/>
  <c r="E5" i="7"/>
  <c r="E8" i="4"/>
  <c r="E7" i="4"/>
  <c r="E18" i="2"/>
  <c r="E19" i="2"/>
  <c r="E6" i="4"/>
  <c r="E5" i="4"/>
  <c r="E8" i="3"/>
  <c r="E7" i="3"/>
  <c r="E6" i="3"/>
  <c r="E5" i="3"/>
  <c r="B24" i="1"/>
  <c r="E17" i="2"/>
  <c r="E16" i="2"/>
  <c r="E15" i="2"/>
  <c r="E5" i="2"/>
  <c r="E6" i="2" s="1"/>
  <c r="E9" i="3" l="1"/>
  <c r="C6" i="1" s="1"/>
  <c r="E7" i="7"/>
  <c r="E20" i="2"/>
  <c r="C24" i="1" s="1"/>
  <c r="E9" i="4"/>
  <c r="C16" i="1" s="1"/>
  <c r="C28" i="1"/>
  <c r="J28" i="1" s="1"/>
  <c r="J29" i="1" s="1"/>
  <c r="C4" i="1"/>
  <c r="B10" i="1"/>
  <c r="B9" i="1"/>
  <c r="B8" i="1"/>
  <c r="E43" i="3"/>
  <c r="E42" i="3"/>
  <c r="E41" i="3"/>
  <c r="E40" i="3"/>
  <c r="E39" i="3"/>
  <c r="E38" i="3"/>
  <c r="E33" i="3"/>
  <c r="E32" i="3"/>
  <c r="E23" i="3"/>
  <c r="E21" i="3"/>
  <c r="E18" i="3"/>
  <c r="E19" i="3"/>
  <c r="E20" i="3"/>
  <c r="E22" i="3"/>
  <c r="E17" i="3"/>
  <c r="C29" i="1" l="1"/>
  <c r="E24" i="3"/>
  <c r="G24" i="1"/>
  <c r="G29" i="1" s="1"/>
  <c r="E44" i="3"/>
  <c r="C10" i="1" s="1"/>
  <c r="Q10" i="1" s="1"/>
  <c r="N6" i="1"/>
  <c r="N18" i="1" s="1"/>
  <c r="G4" i="1"/>
  <c r="G18" i="1" s="1"/>
  <c r="I18" i="1"/>
  <c r="H18" i="1"/>
  <c r="E34" i="3"/>
  <c r="C9" i="1" s="1"/>
  <c r="P9" i="1" s="1"/>
  <c r="P18" i="1" s="1"/>
  <c r="H24" i="1" l="1"/>
  <c r="H29" i="1" s="1"/>
  <c r="O6" i="1"/>
  <c r="O18" i="1" s="1"/>
  <c r="R10" i="1"/>
  <c r="R18" i="1" s="1"/>
  <c r="Q18" i="1"/>
  <c r="D18" i="1"/>
  <c r="E18" i="1"/>
  <c r="K18" i="1"/>
  <c r="C8" i="1"/>
  <c r="C18" i="1" s="1"/>
</calcChain>
</file>

<file path=xl/sharedStrings.xml><?xml version="1.0" encoding="utf-8"?>
<sst xmlns="http://schemas.openxmlformats.org/spreadsheetml/2006/main" count="294" uniqueCount="95">
  <si>
    <t>Asula/projekt v teostatav töö</t>
  </si>
  <si>
    <t>KOKKU</t>
  </si>
  <si>
    <t>Asula/RKA/reovee-kogumispiirkond</t>
  </si>
  <si>
    <t>Tapa vald</t>
  </si>
  <si>
    <t>Põdrangu küla</t>
  </si>
  <si>
    <t>Tamsalu</t>
  </si>
  <si>
    <t>Vajangu</t>
  </si>
  <si>
    <t>Lehtse</t>
  </si>
  <si>
    <t>Tapa</t>
  </si>
  <si>
    <t>Vahakulmu</t>
  </si>
  <si>
    <t>Jäneda</t>
  </si>
  <si>
    <t>Vee-ettevõtja omavahendid</t>
  </si>
  <si>
    <t>Vajangu reoveepuhasti biotiigi rekonstrueerimine</t>
  </si>
  <si>
    <t>Jäneda asula ÜVK arendusprojekt (Teoküla reoveepumpla rek, Ületee PKP rek, Teoküla PK likvid)</t>
  </si>
  <si>
    <t>Investeeringu nimetus</t>
  </si>
  <si>
    <t>Ühik</t>
  </si>
  <si>
    <t>Kogus</t>
  </si>
  <si>
    <t>Ühikhind (€)</t>
  </si>
  <si>
    <t>Maksumus kokku (€)</t>
  </si>
  <si>
    <t>m</t>
  </si>
  <si>
    <t>kmpl</t>
  </si>
  <si>
    <t>Veetorustiku rekonstrueerimine Ääsi tn</t>
  </si>
  <si>
    <t>Veetorustiku rekonstrueerimine  Kooli tn (Koidu ristist Ääsini)</t>
  </si>
  <si>
    <t>Veetorustiku rekonstrueerimine Kolde tn</t>
  </si>
  <si>
    <t>Veetorustiku rekonstrueerimine Tehnika tn (Ääsi ristist Metsa tn-ni)</t>
  </si>
  <si>
    <t>Tehnika tn piirkonna veetorustike rekonstrueerimine</t>
  </si>
  <si>
    <t>Veetorustiku rekonstrueerimine Põllu tn (Energia-Tehnika tn)</t>
  </si>
  <si>
    <t>Veetorustiku rekonstrueerimine Tehnika tn (Mäe tn - lõpuni)</t>
  </si>
  <si>
    <t>Veetorustiku rekonstrueerimine Mäe tn (Tehnika tn - lõpuni)</t>
  </si>
  <si>
    <t>Kokku</t>
  </si>
  <si>
    <t>Nurme-Energia tn piirkonna veetorustike rekonstrueerimine</t>
  </si>
  <si>
    <t>Veetorustiku rekonstrueerimine Nurme tn (Põllu tn - O. Münteri)</t>
  </si>
  <si>
    <t>Veetorustiku rekonstrueerimine  Energia tn (Nurme - Tehnika tn)</t>
  </si>
  <si>
    <t>Veetorustiku rekonstrueerimine Rahu tn (Pääsukese tn - lõpuni)</t>
  </si>
  <si>
    <t>Veetorustiku rekonstrueerimine  A. Haava tn (Rahu tn - Kandle tn)</t>
  </si>
  <si>
    <t>Veetorustiku rekonstrueerimine Kandle tn (Sireli tn -lõpuni)</t>
  </si>
  <si>
    <t>Veetorustiku rekonstrueerimine Kalmistu tn (Rahu tn - Kandle tn)</t>
  </si>
  <si>
    <t>Veetorustiku rekonstrueerimine Tehase tn (A. Haava tn - Betooni tehase kinnistu piirini)</t>
  </si>
  <si>
    <t>Veetorustiku rekonstrueerimine A. Haava tn (alates Tehase tn-st)</t>
  </si>
  <si>
    <t>Rahu ja Kandle tn piirkonna veetorustike rekonstrueerimine</t>
  </si>
  <si>
    <t>Tamsalu reovee Tapa reoveepuhastile suunamine: survekanalisatsiooni rajamine Vahakulmu külast kuni olemasoleva torustikuni Savalduma külas, Moe reoveepumpla rekonstrueerimine</t>
  </si>
  <si>
    <t>Tamsalu, Savalduma, Moe</t>
  </si>
  <si>
    <t>Tamsalu linna tööstusala ÜVK-torustike rajamine</t>
  </si>
  <si>
    <t>Veetorustiku rajamine</t>
  </si>
  <si>
    <t>Isevoolse kanalisatsioonitorustiku rekonstrueerimine</t>
  </si>
  <si>
    <t>Isevoolse kanalisatsioonitorustiku rajamine</t>
  </si>
  <si>
    <t>Tapa linna ettevõtlusala ÜVK rajamine</t>
  </si>
  <si>
    <t>Tapa linn</t>
  </si>
  <si>
    <t>Tamsalu-Vahakulmu survekanalisatsiooni rajamine</t>
  </si>
  <si>
    <t>Survekanalisatsioonitorustiku rajamine (m)</t>
  </si>
  <si>
    <t xml:space="preserve">Reoveepumpla rajamine Tamsalu reoveepuhasti asukohas </t>
  </si>
  <si>
    <t xml:space="preserve">Reoveepumpla rajamine Tamsalu-Tapa trassil </t>
  </si>
  <si>
    <t>Moe reoveepumpla rekonstrueerimine</t>
  </si>
  <si>
    <t>Vahakulmu-Moe survekanalisatsiooni rajamine</t>
  </si>
  <si>
    <t xml:space="preserve">Reoveepumpla rajamine </t>
  </si>
  <si>
    <t>Survekanalisatsioonitorustiku rajamine</t>
  </si>
  <si>
    <t>Reoveepumpla rajamine</t>
  </si>
  <si>
    <t>Sademeveekraavi rajamine</t>
  </si>
  <si>
    <t>Põdrangu</t>
  </si>
  <si>
    <t>Puurkaevu rajamine</t>
  </si>
  <si>
    <t>Põdrangu ühisveevärgi rajamine</t>
  </si>
  <si>
    <t>Lehtse Uue tn piirkonna reovee suunamine Lehtse reoveepuhastile</t>
  </si>
  <si>
    <t>Survekanalisatsioonitorustiku rekonstrueerimine</t>
  </si>
  <si>
    <t>Biotiigi rekonstrueerimine (sh geomembraani paigaldamine)</t>
  </si>
  <si>
    <t>m2</t>
  </si>
  <si>
    <t>Juurdepääsutee ja hooldustee rajamine</t>
  </si>
  <si>
    <t>Piirdeaed</t>
  </si>
  <si>
    <t>Teoküla reoveepumpla rekonstrueerimine</t>
  </si>
  <si>
    <t xml:space="preserve">Teoküla puurkaevpumpla likvideerimine </t>
  </si>
  <si>
    <t>Ületee puurkaev-pumpla rekonstrueerimine</t>
  </si>
  <si>
    <t>Tapa valla investeeringud</t>
  </si>
  <si>
    <t xml:space="preserve"> </t>
  </si>
  <si>
    <t xml:space="preserve">Veevõrgu laiendamine Tapa linnas Ehituse tn piirkonnas </t>
  </si>
  <si>
    <t>Kogumaksumus (KM-ta)</t>
  </si>
  <si>
    <t>Kirde tn ja Kooli tn ÜVK rekonstrueerimine</t>
  </si>
  <si>
    <t>Veetorustiku rekonstrueerimine (Kirde tn 1, Kirde tn 2, Kirde tn 4, Kooli tn 9, Kooli tn 11)</t>
  </si>
  <si>
    <t>Isevoolse kanalisatsioonitorustiku rekonstrueerimine (Kirde tn 1, Kirde tn 2, Kirde tn 4, Kooli tn 9, Kooli tn 11)</t>
  </si>
  <si>
    <t>Loksa veehaarde puurkaevude (kat nr 3050 ja 3051) tamponeerimine</t>
  </si>
  <si>
    <t>Sademeveetorustikud Ääsi, Kooli ja Kolde tn</t>
  </si>
  <si>
    <t xml:space="preserve">Tehnika tn piirkonna sademeveesüsteemi laiendamine </t>
  </si>
  <si>
    <t>Vahakulmu asula ühiskanalisatsiooni rekonstrueerimine ja Vahakulmu-Moe survekanalisatsiooni rajamine</t>
  </si>
  <si>
    <t>Survetorustiku rekonstrueerimine peapumplast kuni reoveepuhastini</t>
  </si>
  <si>
    <t xml:space="preserve">Võre asendamine </t>
  </si>
  <si>
    <t>Võre asendamine Tamsalu reoveepuhastis</t>
  </si>
  <si>
    <t>Tapale suunatav reovesi juhitakse läbi Tamsalu reoveepuhasti võreseadme. Tapale suunamise investeeringu teostamise ajaks on võreseade amortiseerunud ning on vajalik asendada uuega.</t>
  </si>
  <si>
    <t xml:space="preserve"> Keskkonnaloa nõue: hiljemalt 31.12.2027.</t>
  </si>
  <si>
    <t>Keskkonnaloa nõue: hiljemalt 30.11.2025.</t>
  </si>
  <si>
    <t>Laane tn ja Kukelossi tn ÜVK rajamine</t>
  </si>
  <si>
    <t>Hüdrandi paigaldamine</t>
  </si>
  <si>
    <t xml:space="preserve">Tööd teostatakse samal ajal </t>
  </si>
  <si>
    <t>Eha tn, Ivaste tn ja Lembitu tn piirkonna ÜVK rajamine</t>
  </si>
  <si>
    <t>Keskkonnaloa nõue: hiljemalt 31.12.2036.</t>
  </si>
  <si>
    <t>Lisa 2. Investeeringud aastatel 2025-2037</t>
  </si>
  <si>
    <t>Tapa II astme pumpla hoone rekonstrueerimine</t>
  </si>
  <si>
    <t>Tapa II astme pumpla hoone rekonstrueerimine koos uue küttelahendusega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</si>
</sst>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222222"/>
      <name val="Arial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164" fontId="0" fillId="2" borderId="1" xfId="1" applyFont="1" applyFill="1" applyBorder="1" applyAlignment="1">
      <alignment vertical="top" wrapText="1"/>
    </xf>
    <xf numFmtId="164" fontId="3" fillId="2" borderId="1" xfId="1" applyFont="1" applyFill="1" applyBorder="1" applyAlignment="1">
      <alignment vertical="top"/>
    </xf>
    <xf numFmtId="165" fontId="0" fillId="2" borderId="1" xfId="1" applyNumberFormat="1" applyFont="1" applyFill="1" applyBorder="1" applyAlignment="1">
      <alignment horizontal="left" vertical="top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1" applyFont="1" applyBorder="1" applyAlignment="1">
      <alignment horizontal="right"/>
    </xf>
    <xf numFmtId="164" fontId="0" fillId="0" borderId="1" xfId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0" xfId="0" applyNumberFormat="1"/>
    <xf numFmtId="164" fontId="3" fillId="0" borderId="1" xfId="1" applyFont="1" applyFill="1" applyBorder="1" applyAlignment="1">
      <alignment horizontal="right"/>
    </xf>
    <xf numFmtId="0" fontId="4" fillId="0" borderId="0" xfId="0" applyFont="1"/>
    <xf numFmtId="0" fontId="6" fillId="3" borderId="2" xfId="0" applyFont="1" applyFill="1" applyBorder="1"/>
    <xf numFmtId="3" fontId="0" fillId="0" borderId="1" xfId="0" applyNumberFormat="1" applyBorder="1"/>
    <xf numFmtId="0" fontId="7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3" borderId="2" xfId="0" applyFont="1" applyFill="1" applyBorder="1" applyAlignment="1">
      <alignment wrapText="1"/>
    </xf>
    <xf numFmtId="0" fontId="5" fillId="0" borderId="0" xfId="0" applyFont="1"/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0" fillId="0" borderId="2" xfId="0" applyBorder="1"/>
    <xf numFmtId="3" fontId="0" fillId="0" borderId="2" xfId="0" applyNumberFormat="1" applyBorder="1"/>
    <xf numFmtId="0" fontId="8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5" xfId="0" applyBorder="1"/>
    <xf numFmtId="0" fontId="0" fillId="0" borderId="9" xfId="0" applyBorder="1"/>
    <xf numFmtId="0" fontId="8" fillId="0" borderId="1" xfId="0" applyFont="1" applyBorder="1" applyAlignment="1">
      <alignment vertical="center"/>
    </xf>
    <xf numFmtId="4" fontId="0" fillId="0" borderId="1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Font="1"/>
    <xf numFmtId="43" fontId="3" fillId="0" borderId="1" xfId="0" applyNumberFormat="1" applyFont="1" applyBorder="1" applyAlignment="1">
      <alignment horizontal="right"/>
    </xf>
    <xf numFmtId="43" fontId="0" fillId="0" borderId="1" xfId="0" applyNumberFormat="1" applyBorder="1" applyAlignment="1">
      <alignment horizontal="right"/>
    </xf>
    <xf numFmtId="164" fontId="3" fillId="0" borderId="1" xfId="1" applyFont="1" applyBorder="1" applyAlignment="1">
      <alignment horizontal="right"/>
    </xf>
    <xf numFmtId="0" fontId="0" fillId="0" borderId="2" xfId="0" applyBorder="1" applyAlignment="1">
      <alignment wrapText="1"/>
    </xf>
    <xf numFmtId="3" fontId="0" fillId="0" borderId="0" xfId="0" applyNumberFormat="1"/>
    <xf numFmtId="0" fontId="6" fillId="4" borderId="3" xfId="0" applyFont="1" applyFill="1" applyBorder="1" applyAlignment="1">
      <alignment wrapText="1"/>
    </xf>
    <xf numFmtId="0" fontId="0" fillId="5" borderId="4" xfId="0" applyFill="1" applyBorder="1"/>
    <xf numFmtId="0" fontId="0" fillId="5" borderId="5" xfId="0" applyFill="1" applyBorder="1"/>
    <xf numFmtId="4" fontId="3" fillId="0" borderId="0" xfId="0" applyNumberFormat="1" applyFont="1"/>
    <xf numFmtId="0" fontId="3" fillId="0" borderId="0" xfId="0" applyFont="1" applyAlignment="1">
      <alignment wrapText="1"/>
    </xf>
    <xf numFmtId="0" fontId="0" fillId="0" borderId="1" xfId="0" applyBorder="1" applyAlignment="1">
      <alignment vertical="top" wrapText="1"/>
    </xf>
    <xf numFmtId="164" fontId="0" fillId="0" borderId="1" xfId="1" applyFont="1" applyFill="1" applyBorder="1" applyAlignment="1">
      <alignment vertical="top" wrapText="1"/>
    </xf>
    <xf numFmtId="164" fontId="3" fillId="0" borderId="1" xfId="1" applyFont="1" applyFill="1" applyBorder="1" applyAlignment="1">
      <alignment vertical="top"/>
    </xf>
    <xf numFmtId="165" fontId="0" fillId="0" borderId="1" xfId="1" applyNumberFormat="1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wrapText="1"/>
    </xf>
    <xf numFmtId="164" fontId="0" fillId="0" borderId="1" xfId="1" applyFont="1" applyFill="1" applyBorder="1" applyAlignment="1">
      <alignment horizontal="right" wrapText="1"/>
    </xf>
    <xf numFmtId="165" fontId="0" fillId="0" borderId="1" xfId="1" applyNumberFormat="1" applyFont="1" applyFill="1" applyBorder="1" applyAlignment="1">
      <alignment horizontal="right"/>
    </xf>
    <xf numFmtId="164" fontId="3" fillId="0" borderId="1" xfId="1" applyFont="1" applyFill="1" applyBorder="1" applyAlignment="1">
      <alignment horizontal="left" indent="2"/>
    </xf>
    <xf numFmtId="164" fontId="0" fillId="0" borderId="1" xfId="1" applyFont="1" applyFill="1" applyBorder="1" applyAlignment="1">
      <alignment horizontal="left" indent="2"/>
    </xf>
    <xf numFmtId="0" fontId="6" fillId="4" borderId="3" xfId="0" applyFont="1" applyFill="1" applyBorder="1" applyAlignment="1">
      <alignment wrapText="1"/>
    </xf>
    <xf numFmtId="0" fontId="0" fillId="5" borderId="4" xfId="0" applyFill="1" applyBorder="1"/>
    <xf numFmtId="0" fontId="0" fillId="5" borderId="5" xfId="0" applyFill="1" applyBorder="1"/>
    <xf numFmtId="0" fontId="6" fillId="4" borderId="4" xfId="0" applyFont="1" applyFill="1" applyBorder="1" applyAlignment="1">
      <alignment wrapText="1"/>
    </xf>
    <xf numFmtId="0" fontId="6" fillId="4" borderId="5" xfId="0" applyFont="1" applyFill="1" applyBorder="1" applyAlignment="1">
      <alignment wrapText="1"/>
    </xf>
    <xf numFmtId="0" fontId="6" fillId="4" borderId="10" xfId="0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zoomScale="80" zoomScaleNormal="80" workbookViewId="0">
      <pane xSplit="1" topLeftCell="B1" activePane="topRight" state="frozen"/>
      <selection pane="topRight" activeCell="J6" sqref="J6"/>
    </sheetView>
  </sheetViews>
  <sheetFormatPr defaultRowHeight="14.5" x14ac:dyDescent="0.35"/>
  <cols>
    <col min="1" max="1" width="17.81640625" bestFit="1" customWidth="1"/>
    <col min="2" max="2" width="28.54296875" bestFit="1" customWidth="1"/>
    <col min="3" max="3" width="17.90625" bestFit="1" customWidth="1"/>
    <col min="4" max="4" width="12.6328125" hidden="1" customWidth="1"/>
    <col min="5" max="5" width="9.54296875" hidden="1" customWidth="1"/>
    <col min="6" max="7" width="12.90625" customWidth="1"/>
    <col min="8" max="10" width="12.90625" bestFit="1" customWidth="1"/>
    <col min="11" max="11" width="12.90625" customWidth="1"/>
    <col min="12" max="18" width="12.90625" bestFit="1" customWidth="1"/>
    <col min="19" max="19" width="44.1796875" style="14" customWidth="1"/>
  </cols>
  <sheetData>
    <row r="1" spans="1:19" x14ac:dyDescent="0.35">
      <c r="A1" s="21" t="s">
        <v>92</v>
      </c>
    </row>
    <row r="3" spans="1:19" ht="29" x14ac:dyDescent="0.35">
      <c r="A3" s="1" t="s">
        <v>2</v>
      </c>
      <c r="B3" s="2" t="s">
        <v>0</v>
      </c>
      <c r="C3" s="3" t="s">
        <v>73</v>
      </c>
      <c r="D3" s="3" t="s">
        <v>11</v>
      </c>
      <c r="E3" s="4" t="s">
        <v>3</v>
      </c>
      <c r="F3" s="5">
        <v>2025</v>
      </c>
      <c r="G3" s="5">
        <v>2026</v>
      </c>
      <c r="H3" s="5">
        <v>2027</v>
      </c>
      <c r="I3" s="5">
        <v>2028</v>
      </c>
      <c r="J3" s="5">
        <v>2029</v>
      </c>
      <c r="K3" s="5">
        <v>2030</v>
      </c>
      <c r="L3" s="5">
        <v>2031</v>
      </c>
      <c r="M3" s="5">
        <v>2032</v>
      </c>
      <c r="N3" s="5">
        <v>2033</v>
      </c>
      <c r="O3" s="5">
        <v>2034</v>
      </c>
      <c r="P3" s="5">
        <v>2035</v>
      </c>
      <c r="Q3" s="5">
        <v>2036</v>
      </c>
      <c r="R3" s="5">
        <v>2037</v>
      </c>
    </row>
    <row r="4" spans="1:19" ht="29" x14ac:dyDescent="0.35">
      <c r="A4" s="6" t="s">
        <v>8</v>
      </c>
      <c r="B4" s="8" t="str">
        <f>Tapa!A4</f>
        <v xml:space="preserve">Veevõrgu laiendamine Tapa linnas Ehituse tn piirkonnas </v>
      </c>
      <c r="C4" s="10">
        <f>Tapa!E6</f>
        <v>23520</v>
      </c>
      <c r="D4" s="10"/>
      <c r="E4" s="10"/>
      <c r="F4" s="10"/>
      <c r="G4" s="10">
        <f>C4</f>
        <v>23520</v>
      </c>
      <c r="H4" s="10"/>
      <c r="I4" s="10"/>
      <c r="J4" s="10"/>
      <c r="K4" s="10"/>
      <c r="L4" s="11"/>
      <c r="M4" s="11"/>
      <c r="N4" s="11"/>
      <c r="O4" s="11"/>
      <c r="P4" s="11"/>
      <c r="Q4" s="11"/>
      <c r="R4" s="11"/>
    </row>
    <row r="5" spans="1:19" ht="29" x14ac:dyDescent="0.35">
      <c r="A5" s="6" t="s">
        <v>8</v>
      </c>
      <c r="B5" s="8" t="str">
        <f>Tapa!A9</f>
        <v>Tapa II astme pumpla hoone rekonstrueerimine</v>
      </c>
      <c r="C5" s="10">
        <f>Tapa!E11</f>
        <v>65000</v>
      </c>
      <c r="D5" s="10"/>
      <c r="E5" s="10"/>
      <c r="F5" s="10"/>
      <c r="G5" s="10">
        <f>C5</f>
        <v>65000</v>
      </c>
      <c r="H5" s="10"/>
      <c r="I5" s="10"/>
      <c r="J5" s="10"/>
      <c r="K5" s="10"/>
      <c r="L5" s="11"/>
      <c r="M5" s="11"/>
      <c r="N5" s="11"/>
      <c r="O5" s="11"/>
      <c r="P5" s="11"/>
      <c r="Q5" s="11"/>
      <c r="R5" s="11"/>
    </row>
    <row r="6" spans="1:19" ht="41.4" customHeight="1" x14ac:dyDescent="0.35">
      <c r="A6" s="8" t="s">
        <v>41</v>
      </c>
      <c r="B6" s="8" t="s">
        <v>40</v>
      </c>
      <c r="C6" s="10">
        <f>Tamsalu!E9</f>
        <v>1214000</v>
      </c>
      <c r="D6" s="10"/>
      <c r="E6" s="10"/>
      <c r="F6" s="13"/>
      <c r="G6" s="10"/>
      <c r="H6" s="10"/>
      <c r="I6" s="10"/>
      <c r="J6" s="10"/>
      <c r="K6" s="10"/>
      <c r="L6" s="11"/>
      <c r="M6" s="11"/>
      <c r="N6" s="37">
        <f>C6*0.4</f>
        <v>485600</v>
      </c>
      <c r="O6" s="36">
        <f>C6-N6-P6</f>
        <v>428400</v>
      </c>
      <c r="P6" s="44">
        <v>300000</v>
      </c>
      <c r="Q6" s="11"/>
      <c r="R6" s="11"/>
      <c r="S6" s="35" t="s">
        <v>91</v>
      </c>
    </row>
    <row r="7" spans="1:19" ht="58" x14ac:dyDescent="0.35">
      <c r="A7" s="33" t="s">
        <v>5</v>
      </c>
      <c r="B7" s="7" t="str">
        <f>Tamsalu!A12</f>
        <v xml:space="preserve">Võre asendamine </v>
      </c>
      <c r="C7" s="13">
        <f>Tamsalu!E13</f>
        <v>160000</v>
      </c>
      <c r="D7" s="13"/>
      <c r="E7" s="13"/>
      <c r="F7" s="13"/>
      <c r="G7" s="13"/>
      <c r="H7" s="13"/>
      <c r="I7" s="13"/>
      <c r="J7" s="13"/>
      <c r="K7" s="13"/>
      <c r="L7" s="34"/>
      <c r="M7" s="34"/>
      <c r="N7" s="34"/>
      <c r="O7" s="34"/>
      <c r="P7" s="50">
        <f>C7</f>
        <v>160000</v>
      </c>
      <c r="Q7" s="36"/>
      <c r="R7" s="36"/>
      <c r="S7" s="45" t="s">
        <v>84</v>
      </c>
    </row>
    <row r="8" spans="1:19" ht="29" x14ac:dyDescent="0.35">
      <c r="A8" s="33" t="s">
        <v>5</v>
      </c>
      <c r="B8" s="7" t="str">
        <f>Tamsalu!A16</f>
        <v>Tehnika tn piirkonna veetorustike rekonstrueerimine</v>
      </c>
      <c r="C8" s="13">
        <f>Tamsalu!E24</f>
        <v>182400</v>
      </c>
      <c r="D8" s="13"/>
      <c r="E8" s="13"/>
      <c r="F8" s="13"/>
      <c r="G8" s="13"/>
      <c r="H8" s="13"/>
      <c r="I8" s="13">
        <v>90000</v>
      </c>
      <c r="J8" s="13">
        <v>92400</v>
      </c>
      <c r="K8" s="13"/>
      <c r="L8" s="36"/>
      <c r="M8" s="36"/>
      <c r="N8" s="34"/>
      <c r="O8" s="34"/>
      <c r="P8" s="34"/>
      <c r="Q8" s="34"/>
      <c r="R8" s="34"/>
      <c r="S8" s="45" t="s">
        <v>89</v>
      </c>
    </row>
    <row r="9" spans="1:19" ht="29" x14ac:dyDescent="0.35">
      <c r="A9" s="33" t="s">
        <v>5</v>
      </c>
      <c r="B9" s="7" t="str">
        <f>Tamsalu!A31</f>
        <v>Nurme-Energia tn piirkonna veetorustike rekonstrueerimine</v>
      </c>
      <c r="C9" s="13">
        <f>Tamsalu!E34</f>
        <v>51600</v>
      </c>
      <c r="D9" s="13"/>
      <c r="E9" s="13"/>
      <c r="F9" s="13"/>
      <c r="G9" s="13"/>
      <c r="H9" s="13"/>
      <c r="I9" s="13"/>
      <c r="J9" s="13"/>
      <c r="K9" s="13"/>
      <c r="L9" s="34"/>
      <c r="M9" s="34"/>
      <c r="N9" s="34"/>
      <c r="O9" s="34"/>
      <c r="P9" s="50">
        <f>C9</f>
        <v>51600</v>
      </c>
      <c r="Q9" s="34"/>
      <c r="R9" s="34"/>
    </row>
    <row r="10" spans="1:19" ht="29" x14ac:dyDescent="0.35">
      <c r="A10" s="33" t="s">
        <v>5</v>
      </c>
      <c r="B10" s="7" t="str">
        <f>Tamsalu!A37</f>
        <v>Rahu ja Kandle tn piirkonna veetorustike rekonstrueerimine</v>
      </c>
      <c r="C10" s="13">
        <f>Tamsalu!E44</f>
        <v>222600</v>
      </c>
      <c r="D10" s="13"/>
      <c r="E10" s="13"/>
      <c r="F10" s="13"/>
      <c r="G10" s="13"/>
      <c r="H10" s="13"/>
      <c r="I10" s="13"/>
      <c r="J10" s="13"/>
      <c r="K10" s="13"/>
      <c r="L10" s="34"/>
      <c r="M10" s="34"/>
      <c r="N10" s="34"/>
      <c r="O10" s="34"/>
      <c r="P10" s="34"/>
      <c r="Q10" s="36">
        <f>C10*0.45</f>
        <v>100170</v>
      </c>
      <c r="R10" s="36">
        <f>C10-Q10</f>
        <v>122430</v>
      </c>
    </row>
    <row r="11" spans="1:19" s="14" customFormat="1" ht="43.5" x14ac:dyDescent="0.35">
      <c r="A11" s="33" t="s">
        <v>5</v>
      </c>
      <c r="B11" s="7" t="str">
        <f>Tamsalu!A51</f>
        <v>Loksa veehaarde puurkaevude (kat nr 3050 ja 3051) tamponeerimine</v>
      </c>
      <c r="C11" s="13">
        <f>Tamsalu!E52</f>
        <v>8000</v>
      </c>
      <c r="D11" s="13"/>
      <c r="E11" s="13"/>
      <c r="F11" s="13"/>
      <c r="G11" s="13"/>
      <c r="H11" s="13"/>
      <c r="I11" s="13">
        <f>C11</f>
        <v>8000</v>
      </c>
      <c r="J11" s="13"/>
      <c r="K11" s="13"/>
      <c r="L11" s="34"/>
      <c r="M11" s="34"/>
      <c r="N11" s="34"/>
      <c r="O11" s="34"/>
      <c r="P11" s="34"/>
      <c r="Q11" s="36"/>
      <c r="R11" s="36"/>
    </row>
    <row r="12" spans="1:19" ht="43.5" x14ac:dyDescent="0.35">
      <c r="A12" s="33" t="s">
        <v>5</v>
      </c>
      <c r="B12" s="7" t="s">
        <v>81</v>
      </c>
      <c r="C12" s="13">
        <f>Tamsalu!E48</f>
        <v>128700</v>
      </c>
      <c r="D12" s="13"/>
      <c r="E12" s="13"/>
      <c r="F12" s="13"/>
      <c r="G12" s="13"/>
      <c r="H12" s="13"/>
      <c r="I12" s="13"/>
      <c r="J12" s="13"/>
      <c r="K12" s="13"/>
      <c r="L12" s="34"/>
      <c r="M12" s="34"/>
      <c r="N12" s="34"/>
      <c r="O12" s="34"/>
      <c r="P12" s="34"/>
      <c r="Q12" s="36">
        <f>C12*0.3</f>
        <v>38610</v>
      </c>
      <c r="R12" s="36">
        <f>C12-Q12</f>
        <v>90090</v>
      </c>
    </row>
    <row r="13" spans="1:19" s="35" customFormat="1" ht="43.5" x14ac:dyDescent="0.35">
      <c r="A13" s="33" t="s">
        <v>7</v>
      </c>
      <c r="B13" s="51" t="str">
        <f>Lehtse!A4</f>
        <v>Lehtse Uue tn piirkonna reovee suunamine Lehtse reoveepuhastile</v>
      </c>
      <c r="C13" s="13">
        <f>Lehtse!E7</f>
        <v>112100</v>
      </c>
      <c r="D13" s="13"/>
      <c r="E13" s="13"/>
      <c r="F13" s="13"/>
      <c r="G13" s="13"/>
      <c r="H13" s="13"/>
      <c r="I13" s="13"/>
      <c r="J13" s="13"/>
      <c r="K13" s="13">
        <f>C13</f>
        <v>112100</v>
      </c>
      <c r="L13" s="34"/>
      <c r="M13" s="34"/>
      <c r="N13" s="34"/>
      <c r="O13" s="34"/>
      <c r="P13" s="50"/>
      <c r="Q13" s="34"/>
      <c r="R13" s="34"/>
      <c r="S13" s="28"/>
    </row>
    <row r="14" spans="1:19" ht="47.25" customHeight="1" x14ac:dyDescent="0.35">
      <c r="A14" s="7" t="s">
        <v>6</v>
      </c>
      <c r="B14" s="7" t="str">
        <f>Vajangu!A4</f>
        <v>Vajangu reoveepuhasti biotiigi rekonstrueerimine</v>
      </c>
      <c r="C14" s="13">
        <f>Vajangu!E10</f>
        <v>182550</v>
      </c>
      <c r="D14" s="13"/>
      <c r="E14" s="13"/>
      <c r="F14" s="13">
        <f>C14</f>
        <v>182550</v>
      </c>
      <c r="G14" s="13"/>
      <c r="H14" s="13"/>
      <c r="I14" s="13"/>
      <c r="J14" s="13"/>
      <c r="K14" s="13"/>
      <c r="L14" s="34"/>
      <c r="M14" s="34"/>
      <c r="N14" s="34"/>
      <c r="O14" s="34"/>
      <c r="P14" s="34"/>
      <c r="Q14" s="34"/>
      <c r="R14" s="34"/>
      <c r="S14" s="35" t="s">
        <v>86</v>
      </c>
    </row>
    <row r="15" spans="1:19" s="14" customFormat="1" ht="47.25" customHeight="1" x14ac:dyDescent="0.35">
      <c r="A15" s="7" t="s">
        <v>6</v>
      </c>
      <c r="B15" s="7" t="s">
        <v>74</v>
      </c>
      <c r="C15" s="13">
        <f>Vajangu!E16</f>
        <v>50850</v>
      </c>
      <c r="D15" s="13"/>
      <c r="E15" s="13"/>
      <c r="F15" s="13">
        <f>C15</f>
        <v>50850</v>
      </c>
      <c r="G15" s="13"/>
      <c r="H15" s="13"/>
      <c r="I15" s="13"/>
      <c r="J15" s="13"/>
      <c r="K15" s="13"/>
      <c r="L15" s="34"/>
      <c r="M15" s="34"/>
      <c r="N15" s="34"/>
      <c r="O15" s="34"/>
      <c r="P15" s="34"/>
      <c r="Q15" s="34"/>
      <c r="R15" s="34"/>
      <c r="S15" s="35"/>
    </row>
    <row r="16" spans="1:19" ht="79.5" customHeight="1" x14ac:dyDescent="0.35">
      <c r="A16" s="33" t="s">
        <v>9</v>
      </c>
      <c r="B16" s="7" t="s">
        <v>80</v>
      </c>
      <c r="C16" s="13">
        <f>Vahakulmu!E9</f>
        <v>270850</v>
      </c>
      <c r="D16" s="13"/>
      <c r="E16" s="13"/>
      <c r="F16" s="13"/>
      <c r="G16" s="13">
        <v>108340</v>
      </c>
      <c r="H16" s="13">
        <v>162510</v>
      </c>
      <c r="I16" s="13"/>
      <c r="J16" s="13"/>
      <c r="K16" s="13"/>
      <c r="L16" s="34"/>
      <c r="M16" s="34"/>
      <c r="N16" s="34"/>
      <c r="O16" s="34"/>
      <c r="P16" s="34"/>
      <c r="Q16" s="34"/>
      <c r="R16" s="34"/>
      <c r="S16" s="45" t="s">
        <v>85</v>
      </c>
    </row>
    <row r="17" spans="1:19" s="35" customFormat="1" ht="58" x14ac:dyDescent="0.35">
      <c r="A17" s="33" t="s">
        <v>10</v>
      </c>
      <c r="B17" s="7" t="s">
        <v>13</v>
      </c>
      <c r="C17" s="13">
        <f>Jäneda!E8</f>
        <v>180000</v>
      </c>
      <c r="D17" s="13"/>
      <c r="E17" s="13"/>
      <c r="F17" s="13">
        <v>30000</v>
      </c>
      <c r="G17" s="13"/>
      <c r="H17" s="13"/>
      <c r="I17" s="13"/>
      <c r="J17" s="13"/>
      <c r="K17" s="13"/>
      <c r="L17" s="36">
        <f>(C17-F17)*0.5</f>
        <v>75000</v>
      </c>
      <c r="M17" s="36">
        <f>C17-F17-L17</f>
        <v>75000</v>
      </c>
      <c r="N17" s="34"/>
      <c r="O17" s="34"/>
      <c r="P17" s="34"/>
      <c r="Q17" s="34"/>
      <c r="R17" s="34"/>
      <c r="S17" s="28"/>
    </row>
    <row r="18" spans="1:19" x14ac:dyDescent="0.35">
      <c r="A18" s="6" t="s">
        <v>1</v>
      </c>
      <c r="B18" s="6"/>
      <c r="C18" s="9">
        <f>SUM(C4:C17)</f>
        <v>2852170</v>
      </c>
      <c r="D18" s="9" t="e">
        <f>SUM(#REF!)</f>
        <v>#REF!</v>
      </c>
      <c r="E18" s="9" t="e">
        <f>SUM(#REF!)</f>
        <v>#REF!</v>
      </c>
      <c r="F18" s="9">
        <f t="shared" ref="F18:R18" si="0">SUM(F4:F17)</f>
        <v>263400</v>
      </c>
      <c r="G18" s="9">
        <f>SUM(G4:G17)</f>
        <v>196860</v>
      </c>
      <c r="H18" s="9">
        <f t="shared" si="0"/>
        <v>162510</v>
      </c>
      <c r="I18" s="9">
        <f t="shared" si="0"/>
        <v>98000</v>
      </c>
      <c r="J18" s="9">
        <f t="shared" si="0"/>
        <v>92400</v>
      </c>
      <c r="K18" s="9">
        <f t="shared" si="0"/>
        <v>112100</v>
      </c>
      <c r="L18" s="9">
        <f t="shared" si="0"/>
        <v>75000</v>
      </c>
      <c r="M18" s="9">
        <f t="shared" si="0"/>
        <v>75000</v>
      </c>
      <c r="N18" s="9">
        <f t="shared" si="0"/>
        <v>485600</v>
      </c>
      <c r="O18" s="9">
        <f t="shared" si="0"/>
        <v>428400</v>
      </c>
      <c r="P18" s="9">
        <f t="shared" si="0"/>
        <v>511600</v>
      </c>
      <c r="Q18" s="9">
        <f t="shared" si="0"/>
        <v>138780</v>
      </c>
      <c r="R18" s="9">
        <f t="shared" si="0"/>
        <v>212520</v>
      </c>
    </row>
    <row r="19" spans="1:19" x14ac:dyDescent="0.35"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1" spans="1:19" x14ac:dyDescent="0.35">
      <c r="A21" s="21" t="s">
        <v>70</v>
      </c>
    </row>
    <row r="22" spans="1:19" ht="29" x14ac:dyDescent="0.35">
      <c r="A22" s="1" t="s">
        <v>2</v>
      </c>
      <c r="B22" s="2" t="s">
        <v>0</v>
      </c>
      <c r="C22" s="3" t="s">
        <v>73</v>
      </c>
      <c r="D22" s="3" t="s">
        <v>11</v>
      </c>
      <c r="E22" s="4" t="s">
        <v>3</v>
      </c>
      <c r="F22" s="5">
        <v>2025</v>
      </c>
      <c r="G22" s="5">
        <v>2026</v>
      </c>
      <c r="H22" s="5">
        <v>2027</v>
      </c>
      <c r="I22" s="5">
        <v>2028</v>
      </c>
      <c r="J22" s="5">
        <v>2029</v>
      </c>
      <c r="K22" s="5">
        <v>2030</v>
      </c>
      <c r="L22" s="5">
        <v>2031</v>
      </c>
      <c r="M22" s="5">
        <v>2032</v>
      </c>
      <c r="N22" s="5">
        <v>2033</v>
      </c>
      <c r="O22" s="5">
        <v>2034</v>
      </c>
      <c r="P22" s="5">
        <v>2035</v>
      </c>
      <c r="Q22" s="5">
        <v>2036</v>
      </c>
      <c r="R22" s="5">
        <v>2037</v>
      </c>
    </row>
    <row r="23" spans="1:19" ht="31.5" customHeight="1" x14ac:dyDescent="0.35">
      <c r="A23" s="6" t="s">
        <v>47</v>
      </c>
      <c r="B23" s="46" t="str">
        <f>Tapa!A23</f>
        <v>Eha tn, Ivaste tn ja Lembitu tn piirkonna ÜVK rajamine</v>
      </c>
      <c r="C23" s="52">
        <f>Tapa!E27</f>
        <v>205000</v>
      </c>
      <c r="D23" s="47"/>
      <c r="E23" s="48"/>
      <c r="F23" s="49"/>
      <c r="G23" s="53">
        <f>C23</f>
        <v>205000</v>
      </c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</row>
    <row r="24" spans="1:19" ht="29" x14ac:dyDescent="0.35">
      <c r="A24" s="6" t="s">
        <v>47</v>
      </c>
      <c r="B24" s="8" t="str">
        <f>Tapa!A14</f>
        <v>Tapa linna ettevõtlusala ÜVK rajamine</v>
      </c>
      <c r="C24" s="32">
        <f>Tapa!E20</f>
        <v>488400</v>
      </c>
      <c r="D24" s="6"/>
      <c r="E24" s="6"/>
      <c r="F24" s="6"/>
      <c r="G24" s="16">
        <f>C24*0.3</f>
        <v>146520</v>
      </c>
      <c r="H24" s="32">
        <f>C24-G24</f>
        <v>341880</v>
      </c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9" ht="29" x14ac:dyDescent="0.35">
      <c r="A25" s="6" t="s">
        <v>5</v>
      </c>
      <c r="B25" s="8" t="str">
        <f>Tamsalu!A55</f>
        <v>Laane tn ja Kukelossi tn ÜVK rajamine</v>
      </c>
      <c r="C25" s="32">
        <f>Tamsalu!E61</f>
        <v>262000</v>
      </c>
      <c r="D25" s="6"/>
      <c r="E25" s="6"/>
      <c r="F25" s="6"/>
      <c r="G25" s="32">
        <f>C25</f>
        <v>262000</v>
      </c>
      <c r="H25" s="32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9" ht="29.5" customHeight="1" x14ac:dyDescent="0.35">
      <c r="A26" s="6" t="s">
        <v>5</v>
      </c>
      <c r="B26" s="7" t="str">
        <f>Tamsalu!A27</f>
        <v xml:space="preserve">Tehnika tn piirkonna sademeveesüsteemi laiendamine </v>
      </c>
      <c r="C26" s="54">
        <f>Tamsalu!E28</f>
        <v>120000</v>
      </c>
      <c r="D26" s="13"/>
      <c r="E26" s="13"/>
      <c r="F26" s="13"/>
      <c r="G26" s="13"/>
      <c r="H26" s="13"/>
      <c r="I26" s="13">
        <f>C26*0.5</f>
        <v>60000</v>
      </c>
      <c r="J26" s="13">
        <f>C26-I26</f>
        <v>60000</v>
      </c>
      <c r="K26" s="13"/>
      <c r="L26" s="37"/>
      <c r="M26" s="37"/>
      <c r="N26" s="11"/>
      <c r="O26" s="11"/>
      <c r="P26" s="11"/>
      <c r="Q26" s="11"/>
      <c r="R26" s="11"/>
      <c r="S26" s="28"/>
    </row>
    <row r="27" spans="1:19" ht="29" x14ac:dyDescent="0.35">
      <c r="A27" s="6" t="s">
        <v>5</v>
      </c>
      <c r="B27" s="8" t="s">
        <v>42</v>
      </c>
      <c r="C27" s="55">
        <v>300000</v>
      </c>
      <c r="D27" s="10"/>
      <c r="E27" s="10"/>
      <c r="F27" s="10"/>
      <c r="G27" s="10"/>
      <c r="H27" s="10"/>
      <c r="I27" s="10"/>
      <c r="J27" s="10"/>
      <c r="K27" s="10">
        <f>C27</f>
        <v>300000</v>
      </c>
      <c r="L27" s="11"/>
      <c r="M27" s="11"/>
      <c r="N27" s="11"/>
      <c r="O27" s="11"/>
      <c r="P27" s="11"/>
      <c r="Q27" s="11"/>
      <c r="R27" s="11"/>
    </row>
    <row r="28" spans="1:19" s="35" customFormat="1" x14ac:dyDescent="0.35">
      <c r="A28" s="33" t="s">
        <v>4</v>
      </c>
      <c r="B28" s="7" t="str">
        <f>Põdrangu!A4</f>
        <v>Põdrangu ühisveevärgi rajamine</v>
      </c>
      <c r="C28" s="54">
        <f>Põdrangu!E7</f>
        <v>181000</v>
      </c>
      <c r="D28" s="13"/>
      <c r="E28" s="38"/>
      <c r="F28" s="38"/>
      <c r="G28" s="13"/>
      <c r="H28" s="38"/>
      <c r="I28" s="38"/>
      <c r="J28" s="38">
        <f>C28</f>
        <v>181000</v>
      </c>
      <c r="K28" s="38"/>
      <c r="L28" s="34"/>
      <c r="M28" s="34"/>
      <c r="N28" s="34"/>
      <c r="O28" s="34"/>
      <c r="P28" s="34"/>
      <c r="Q28" s="34"/>
      <c r="R28" s="34"/>
      <c r="S28" s="14"/>
    </row>
    <row r="29" spans="1:19" x14ac:dyDescent="0.35">
      <c r="A29" s="6" t="s">
        <v>1</v>
      </c>
      <c r="B29" s="6"/>
      <c r="C29" s="32">
        <f>SUM(C23:C28)</f>
        <v>1556400</v>
      </c>
      <c r="D29" s="32">
        <f t="shared" ref="D29:E29" si="1">SUM(D26:D28)</f>
        <v>0</v>
      </c>
      <c r="E29" s="32">
        <f t="shared" si="1"/>
        <v>0</v>
      </c>
      <c r="F29" s="32">
        <f>SUM(F23:F28)</f>
        <v>0</v>
      </c>
      <c r="G29" s="32">
        <f t="shared" ref="G29:R29" si="2">SUM(G23:G28)</f>
        <v>613520</v>
      </c>
      <c r="H29" s="32">
        <f t="shared" si="2"/>
        <v>341880</v>
      </c>
      <c r="I29" s="32">
        <f t="shared" si="2"/>
        <v>60000</v>
      </c>
      <c r="J29" s="32">
        <f t="shared" si="2"/>
        <v>241000</v>
      </c>
      <c r="K29" s="32">
        <f t="shared" si="2"/>
        <v>300000</v>
      </c>
      <c r="L29" s="32">
        <f t="shared" si="2"/>
        <v>0</v>
      </c>
      <c r="M29" s="32">
        <f t="shared" si="2"/>
        <v>0</v>
      </c>
      <c r="N29" s="32">
        <f t="shared" si="2"/>
        <v>0</v>
      </c>
      <c r="O29" s="32">
        <f t="shared" si="2"/>
        <v>0</v>
      </c>
      <c r="P29" s="32">
        <f t="shared" si="2"/>
        <v>0</v>
      </c>
      <c r="Q29" s="32">
        <f t="shared" si="2"/>
        <v>0</v>
      </c>
      <c r="R29" s="32">
        <f t="shared" si="2"/>
        <v>0</v>
      </c>
    </row>
  </sheetData>
  <autoFilter ref="A3:R18" xr:uid="{00000000-0009-0000-0000-000000000000}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BD253-A515-42A8-A79C-AB8E3DAF0B14}">
  <dimension ref="A1:E27"/>
  <sheetViews>
    <sheetView tabSelected="1" topLeftCell="A4" workbookViewId="0">
      <selection activeCell="A10" sqref="A10"/>
    </sheetView>
  </sheetViews>
  <sheetFormatPr defaultRowHeight="14.5" x14ac:dyDescent="0.35"/>
  <cols>
    <col min="1" max="1" width="47.54296875" customWidth="1"/>
    <col min="2" max="2" width="13.90625" customWidth="1"/>
    <col min="3" max="3" width="13.1796875" customWidth="1"/>
    <col min="4" max="4" width="13.08984375" customWidth="1"/>
    <col min="5" max="5" width="18.54296875" bestFit="1" customWidth="1"/>
  </cols>
  <sheetData>
    <row r="1" spans="1:5" x14ac:dyDescent="0.35">
      <c r="A1" s="21" t="s">
        <v>47</v>
      </c>
    </row>
    <row r="2" spans="1:5" x14ac:dyDescent="0.35">
      <c r="A2" s="19"/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x14ac:dyDescent="0.35">
      <c r="A4" s="56" t="s">
        <v>72</v>
      </c>
      <c r="B4" s="57"/>
      <c r="C4" s="57"/>
      <c r="D4" s="57"/>
      <c r="E4" s="58"/>
    </row>
    <row r="5" spans="1:5" x14ac:dyDescent="0.35">
      <c r="A5" s="8" t="s">
        <v>43</v>
      </c>
      <c r="B5" s="6" t="s">
        <v>19</v>
      </c>
      <c r="C5" s="6">
        <v>196</v>
      </c>
      <c r="D5" s="6">
        <v>120</v>
      </c>
      <c r="E5" s="16">
        <f>C5*D5</f>
        <v>23520</v>
      </c>
    </row>
    <row r="6" spans="1:5" x14ac:dyDescent="0.35">
      <c r="A6" s="8" t="s">
        <v>29</v>
      </c>
      <c r="B6" s="6"/>
      <c r="C6" s="6"/>
      <c r="D6" s="6"/>
      <c r="E6" s="16">
        <f>SUM(E5:E5)</f>
        <v>23520</v>
      </c>
    </row>
    <row r="7" spans="1:5" x14ac:dyDescent="0.35">
      <c r="A7" s="19"/>
      <c r="E7" s="40"/>
    </row>
    <row r="8" spans="1:5" x14ac:dyDescent="0.35">
      <c r="A8" s="20" t="s">
        <v>14</v>
      </c>
      <c r="B8" s="15" t="s">
        <v>15</v>
      </c>
      <c r="C8" s="15" t="s">
        <v>16</v>
      </c>
      <c r="D8" s="15" t="s">
        <v>17</v>
      </c>
      <c r="E8" s="15" t="s">
        <v>18</v>
      </c>
    </row>
    <row r="9" spans="1:5" x14ac:dyDescent="0.35">
      <c r="A9" s="56" t="s">
        <v>93</v>
      </c>
      <c r="B9" s="57"/>
      <c r="C9" s="57"/>
      <c r="D9" s="57"/>
      <c r="E9" s="58"/>
    </row>
    <row r="10" spans="1:5" ht="29" x14ac:dyDescent="0.35">
      <c r="A10" s="8" t="s">
        <v>94</v>
      </c>
      <c r="B10" s="6" t="s">
        <v>20</v>
      </c>
      <c r="C10" s="6">
        <v>1</v>
      </c>
      <c r="D10" s="6">
        <v>65000</v>
      </c>
      <c r="E10" s="16">
        <f>C10*D10</f>
        <v>65000</v>
      </c>
    </row>
    <row r="11" spans="1:5" x14ac:dyDescent="0.35">
      <c r="A11" s="8" t="s">
        <v>29</v>
      </c>
      <c r="B11" s="6"/>
      <c r="C11" s="6"/>
      <c r="D11" s="6"/>
      <c r="E11" s="16">
        <f>SUM(E10:E10)</f>
        <v>65000</v>
      </c>
    </row>
    <row r="12" spans="1:5" x14ac:dyDescent="0.35">
      <c r="A12" s="39"/>
      <c r="B12" s="25"/>
      <c r="C12" s="25"/>
      <c r="D12" s="25"/>
      <c r="E12" s="26"/>
    </row>
    <row r="13" spans="1:5" x14ac:dyDescent="0.35">
      <c r="A13" s="20" t="s">
        <v>14</v>
      </c>
      <c r="B13" s="15" t="s">
        <v>15</v>
      </c>
      <c r="C13" s="15" t="s">
        <v>16</v>
      </c>
      <c r="D13" s="15" t="s">
        <v>17</v>
      </c>
      <c r="E13" s="15" t="s">
        <v>18</v>
      </c>
    </row>
    <row r="14" spans="1:5" x14ac:dyDescent="0.35">
      <c r="A14" s="56" t="s">
        <v>46</v>
      </c>
      <c r="B14" s="57"/>
      <c r="C14" s="57"/>
      <c r="D14" s="57"/>
      <c r="E14" s="58"/>
    </row>
    <row r="15" spans="1:5" x14ac:dyDescent="0.35">
      <c r="A15" s="8" t="s">
        <v>43</v>
      </c>
      <c r="B15" s="6" t="s">
        <v>19</v>
      </c>
      <c r="C15" s="6">
        <v>1155</v>
      </c>
      <c r="D15" s="6">
        <v>120</v>
      </c>
      <c r="E15" s="16">
        <f>C15*D15</f>
        <v>138600</v>
      </c>
    </row>
    <row r="16" spans="1:5" x14ac:dyDescent="0.35">
      <c r="A16" s="8" t="s">
        <v>55</v>
      </c>
      <c r="B16" s="6" t="s">
        <v>19</v>
      </c>
      <c r="C16" s="6">
        <v>345</v>
      </c>
      <c r="D16" s="6">
        <v>90</v>
      </c>
      <c r="E16" s="16">
        <f t="shared" ref="E16:E19" si="0">C16*D16</f>
        <v>31050</v>
      </c>
    </row>
    <row r="17" spans="1:5" x14ac:dyDescent="0.35">
      <c r="A17" s="8" t="s">
        <v>45</v>
      </c>
      <c r="B17" s="6" t="s">
        <v>19</v>
      </c>
      <c r="C17" s="6">
        <v>915</v>
      </c>
      <c r="D17" s="6">
        <v>150</v>
      </c>
      <c r="E17" s="16">
        <f t="shared" si="0"/>
        <v>137250</v>
      </c>
    </row>
    <row r="18" spans="1:5" x14ac:dyDescent="0.35">
      <c r="A18" s="8" t="s">
        <v>56</v>
      </c>
      <c r="B18" s="6" t="s">
        <v>20</v>
      </c>
      <c r="C18" s="6">
        <v>1</v>
      </c>
      <c r="D18" s="6">
        <v>30000</v>
      </c>
      <c r="E18" s="16">
        <f t="shared" si="0"/>
        <v>30000</v>
      </c>
    </row>
    <row r="19" spans="1:5" x14ac:dyDescent="0.35">
      <c r="A19" s="8" t="s">
        <v>57</v>
      </c>
      <c r="B19" s="6" t="s">
        <v>19</v>
      </c>
      <c r="C19" s="6">
        <v>1010</v>
      </c>
      <c r="D19" s="6">
        <v>150</v>
      </c>
      <c r="E19" s="16">
        <f t="shared" si="0"/>
        <v>151500</v>
      </c>
    </row>
    <row r="20" spans="1:5" x14ac:dyDescent="0.35">
      <c r="A20" s="8" t="s">
        <v>29</v>
      </c>
      <c r="B20" s="6"/>
      <c r="C20" s="6"/>
      <c r="D20" s="6"/>
      <c r="E20" s="16">
        <f>SUM(E15:E19)</f>
        <v>488400</v>
      </c>
    </row>
    <row r="22" spans="1:5" x14ac:dyDescent="0.35">
      <c r="A22" s="20" t="s">
        <v>14</v>
      </c>
      <c r="B22" s="15" t="s">
        <v>15</v>
      </c>
      <c r="C22" s="15" t="s">
        <v>16</v>
      </c>
      <c r="D22" s="15" t="s">
        <v>17</v>
      </c>
      <c r="E22" s="15" t="s">
        <v>18</v>
      </c>
    </row>
    <row r="23" spans="1:5" x14ac:dyDescent="0.35">
      <c r="A23" s="56" t="s">
        <v>90</v>
      </c>
      <c r="B23" s="57"/>
      <c r="C23" s="57"/>
      <c r="D23" s="57"/>
      <c r="E23" s="58"/>
    </row>
    <row r="24" spans="1:5" x14ac:dyDescent="0.35">
      <c r="A24" s="8" t="s">
        <v>43</v>
      </c>
      <c r="B24" s="6" t="s">
        <v>19</v>
      </c>
      <c r="C24" s="6">
        <v>790</v>
      </c>
      <c r="D24" s="6">
        <v>120</v>
      </c>
      <c r="E24" s="16">
        <f>C24*D24</f>
        <v>94800</v>
      </c>
    </row>
    <row r="25" spans="1:5" x14ac:dyDescent="0.35">
      <c r="A25" s="8" t="s">
        <v>88</v>
      </c>
      <c r="B25" s="6" t="s">
        <v>20</v>
      </c>
      <c r="C25" s="6">
        <v>2</v>
      </c>
      <c r="D25" s="6">
        <v>1100</v>
      </c>
      <c r="E25" s="16">
        <f t="shared" ref="E25:E26" si="1">C25*D25</f>
        <v>2200</v>
      </c>
    </row>
    <row r="26" spans="1:5" x14ac:dyDescent="0.35">
      <c r="A26" s="8" t="s">
        <v>45</v>
      </c>
      <c r="B26" s="6" t="s">
        <v>19</v>
      </c>
      <c r="C26" s="6">
        <v>720</v>
      </c>
      <c r="D26" s="6">
        <v>150</v>
      </c>
      <c r="E26" s="16">
        <f t="shared" si="1"/>
        <v>108000</v>
      </c>
    </row>
    <row r="27" spans="1:5" x14ac:dyDescent="0.35">
      <c r="A27" s="8" t="s">
        <v>29</v>
      </c>
      <c r="B27" s="6"/>
      <c r="C27" s="6"/>
      <c r="D27" s="6"/>
      <c r="E27" s="16">
        <f>SUM(E24:E26)</f>
        <v>205000</v>
      </c>
    </row>
  </sheetData>
  <mergeCells count="4">
    <mergeCell ref="A4:E4"/>
    <mergeCell ref="A14:E14"/>
    <mergeCell ref="A23:E23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D933D-E353-4308-8E6E-93186DE9E040}">
  <dimension ref="A1:G61"/>
  <sheetViews>
    <sheetView topLeftCell="A49" workbookViewId="0">
      <selection activeCell="A46" sqref="A46:XFD46"/>
    </sheetView>
  </sheetViews>
  <sheetFormatPr defaultRowHeight="14.5" x14ac:dyDescent="0.35"/>
  <cols>
    <col min="1" max="1" width="40.81640625" style="19" customWidth="1"/>
    <col min="2" max="2" width="10.81640625" customWidth="1"/>
    <col min="3" max="3" width="10.08984375" customWidth="1"/>
    <col min="4" max="4" width="15.453125" customWidth="1"/>
    <col min="5" max="5" width="20.1796875" customWidth="1"/>
    <col min="6" max="6" width="54" customWidth="1"/>
    <col min="7" max="7" width="41.453125" customWidth="1"/>
  </cols>
  <sheetData>
    <row r="1" spans="1:6" x14ac:dyDescent="0.35">
      <c r="A1" s="18" t="s">
        <v>5</v>
      </c>
    </row>
    <row r="2" spans="1:6" x14ac:dyDescent="0.35">
      <c r="A2" s="18"/>
    </row>
    <row r="3" spans="1:6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6" ht="15" thickBot="1" x14ac:dyDescent="0.4">
      <c r="A4" s="56" t="s">
        <v>48</v>
      </c>
      <c r="B4" s="57"/>
      <c r="C4" s="57"/>
      <c r="D4" s="57"/>
      <c r="E4" s="58"/>
    </row>
    <row r="5" spans="1:6" ht="16" thickBot="1" x14ac:dyDescent="0.4">
      <c r="A5" s="22" t="s">
        <v>49</v>
      </c>
      <c r="B5" s="6" t="s">
        <v>19</v>
      </c>
      <c r="C5" s="6">
        <v>12100</v>
      </c>
      <c r="D5" s="6">
        <v>90</v>
      </c>
      <c r="E5" s="16">
        <f>C5*D5</f>
        <v>1089000</v>
      </c>
    </row>
    <row r="6" spans="1:6" ht="31.5" thickBot="1" x14ac:dyDescent="0.4">
      <c r="A6" s="23" t="s">
        <v>50</v>
      </c>
      <c r="B6" s="6" t="s">
        <v>20</v>
      </c>
      <c r="C6" s="6">
        <v>1</v>
      </c>
      <c r="D6" s="6">
        <v>40000</v>
      </c>
      <c r="E6" s="16">
        <f t="shared" ref="E6:E8" si="0">C6*D6</f>
        <v>40000</v>
      </c>
    </row>
    <row r="7" spans="1:6" x14ac:dyDescent="0.35">
      <c r="A7" s="8" t="s">
        <v>51</v>
      </c>
      <c r="B7" s="6" t="s">
        <v>20</v>
      </c>
      <c r="C7" s="6">
        <v>1</v>
      </c>
      <c r="D7" s="6">
        <v>40000</v>
      </c>
      <c r="E7" s="16">
        <f t="shared" si="0"/>
        <v>40000</v>
      </c>
    </row>
    <row r="8" spans="1:6" x14ac:dyDescent="0.35">
      <c r="A8" s="8" t="s">
        <v>52</v>
      </c>
      <c r="B8" s="6" t="s">
        <v>20</v>
      </c>
      <c r="C8" s="6">
        <v>1</v>
      </c>
      <c r="D8" s="6">
        <v>45000</v>
      </c>
      <c r="E8" s="16">
        <f t="shared" si="0"/>
        <v>45000</v>
      </c>
    </row>
    <row r="9" spans="1:6" x14ac:dyDescent="0.35">
      <c r="A9" s="8" t="s">
        <v>29</v>
      </c>
      <c r="B9" s="6"/>
      <c r="C9" s="6"/>
      <c r="D9" s="6"/>
      <c r="E9" s="16">
        <f>SUM(E5:E8)</f>
        <v>1214000</v>
      </c>
    </row>
    <row r="10" spans="1:6" x14ac:dyDescent="0.35">
      <c r="E10" s="40"/>
    </row>
    <row r="11" spans="1:6" x14ac:dyDescent="0.35">
      <c r="A11" s="20" t="s">
        <v>14</v>
      </c>
      <c r="B11" s="15" t="s">
        <v>15</v>
      </c>
      <c r="C11" s="15" t="s">
        <v>16</v>
      </c>
      <c r="D11" s="15" t="s">
        <v>17</v>
      </c>
      <c r="E11" s="15" t="s">
        <v>18</v>
      </c>
    </row>
    <row r="12" spans="1:6" x14ac:dyDescent="0.35">
      <c r="A12" s="56" t="s">
        <v>82</v>
      </c>
      <c r="B12" s="57"/>
      <c r="C12" s="57"/>
      <c r="D12" s="57"/>
      <c r="E12" s="58"/>
    </row>
    <row r="13" spans="1:6" ht="27" customHeight="1" x14ac:dyDescent="0.35">
      <c r="A13" s="8" t="s">
        <v>83</v>
      </c>
      <c r="B13" s="6" t="s">
        <v>20</v>
      </c>
      <c r="C13" s="6">
        <v>1</v>
      </c>
      <c r="D13" s="16">
        <v>160000</v>
      </c>
      <c r="E13" s="16">
        <f>C13*D13</f>
        <v>160000</v>
      </c>
      <c r="F13" s="19"/>
    </row>
    <row r="14" spans="1:6" x14ac:dyDescent="0.35">
      <c r="E14" s="40"/>
    </row>
    <row r="15" spans="1:6" x14ac:dyDescent="0.35">
      <c r="A15" s="20" t="s">
        <v>14</v>
      </c>
      <c r="B15" s="15" t="s">
        <v>15</v>
      </c>
      <c r="C15" s="15" t="s">
        <v>16</v>
      </c>
      <c r="D15" s="15" t="s">
        <v>17</v>
      </c>
      <c r="E15" s="15" t="s">
        <v>18</v>
      </c>
    </row>
    <row r="16" spans="1:6" ht="29" x14ac:dyDescent="0.35">
      <c r="A16" s="41" t="s">
        <v>25</v>
      </c>
      <c r="B16" s="42"/>
      <c r="C16" s="42"/>
      <c r="D16" s="42"/>
      <c r="E16" s="43"/>
    </row>
    <row r="17" spans="1:7" x14ac:dyDescent="0.35">
      <c r="A17" s="8" t="s">
        <v>21</v>
      </c>
      <c r="B17" s="6" t="s">
        <v>19</v>
      </c>
      <c r="C17" s="6">
        <v>420</v>
      </c>
      <c r="D17" s="6">
        <v>120</v>
      </c>
      <c r="E17" s="16">
        <f>C17*D17</f>
        <v>50400</v>
      </c>
    </row>
    <row r="18" spans="1:7" ht="15.5" customHeight="1" x14ac:dyDescent="0.35">
      <c r="A18" s="8" t="s">
        <v>22</v>
      </c>
      <c r="B18" s="6" t="s">
        <v>19</v>
      </c>
      <c r="C18" s="6">
        <v>150</v>
      </c>
      <c r="D18" s="6">
        <v>120</v>
      </c>
      <c r="E18" s="16">
        <f t="shared" ref="E18:E23" si="1">C18*D18</f>
        <v>18000</v>
      </c>
    </row>
    <row r="19" spans="1:7" x14ac:dyDescent="0.35">
      <c r="A19" s="8" t="s">
        <v>23</v>
      </c>
      <c r="B19" s="6" t="s">
        <v>19</v>
      </c>
      <c r="C19" s="6">
        <v>180</v>
      </c>
      <c r="D19" s="6">
        <v>120</v>
      </c>
      <c r="E19" s="16">
        <f t="shared" si="1"/>
        <v>21600</v>
      </c>
    </row>
    <row r="20" spans="1:7" ht="29" x14ac:dyDescent="0.35">
      <c r="A20" s="8" t="s">
        <v>24</v>
      </c>
      <c r="B20" s="6" t="s">
        <v>19</v>
      </c>
      <c r="C20" s="6">
        <v>330</v>
      </c>
      <c r="D20" s="6">
        <v>120</v>
      </c>
      <c r="E20" s="16">
        <f t="shared" si="1"/>
        <v>39600</v>
      </c>
    </row>
    <row r="21" spans="1:7" ht="14.5" customHeight="1" x14ac:dyDescent="0.35">
      <c r="A21" s="8" t="s">
        <v>27</v>
      </c>
      <c r="B21" s="6" t="s">
        <v>19</v>
      </c>
      <c r="C21" s="6">
        <v>200</v>
      </c>
      <c r="D21" s="6">
        <v>120</v>
      </c>
      <c r="E21" s="16">
        <f t="shared" si="1"/>
        <v>24000</v>
      </c>
      <c r="G21" t="s">
        <v>71</v>
      </c>
    </row>
    <row r="22" spans="1:7" ht="29" x14ac:dyDescent="0.35">
      <c r="A22" s="8" t="s">
        <v>26</v>
      </c>
      <c r="B22" s="6" t="s">
        <v>19</v>
      </c>
      <c r="C22" s="6">
        <v>110</v>
      </c>
      <c r="D22" s="6">
        <v>120</v>
      </c>
      <c r="E22" s="16">
        <f t="shared" si="1"/>
        <v>13200</v>
      </c>
      <c r="G22" s="17"/>
    </row>
    <row r="23" spans="1:7" ht="29" x14ac:dyDescent="0.35">
      <c r="A23" s="8" t="s">
        <v>28</v>
      </c>
      <c r="B23" s="6" t="s">
        <v>19</v>
      </c>
      <c r="C23" s="6">
        <v>130</v>
      </c>
      <c r="D23" s="6">
        <v>120</v>
      </c>
      <c r="E23" s="16">
        <f t="shared" si="1"/>
        <v>15600</v>
      </c>
      <c r="G23" s="17"/>
    </row>
    <row r="24" spans="1:7" ht="15.5" x14ac:dyDescent="0.35">
      <c r="A24" s="8" t="s">
        <v>29</v>
      </c>
      <c r="B24" s="6"/>
      <c r="C24" s="6"/>
      <c r="D24" s="6"/>
      <c r="E24" s="16">
        <f>SUM(E17:E23)</f>
        <v>182400</v>
      </c>
      <c r="G24" s="17"/>
    </row>
    <row r="25" spans="1:7" ht="15.5" x14ac:dyDescent="0.35">
      <c r="E25" s="40"/>
      <c r="G25" s="17"/>
    </row>
    <row r="26" spans="1:7" ht="15.5" x14ac:dyDescent="0.35">
      <c r="A26" s="20" t="s">
        <v>14</v>
      </c>
      <c r="B26" s="15" t="s">
        <v>15</v>
      </c>
      <c r="C26" s="15" t="s">
        <v>16</v>
      </c>
      <c r="D26" s="15" t="s">
        <v>17</v>
      </c>
      <c r="E26" s="15" t="s">
        <v>18</v>
      </c>
      <c r="G26" s="17"/>
    </row>
    <row r="27" spans="1:7" ht="29" x14ac:dyDescent="0.35">
      <c r="A27" s="41" t="s">
        <v>79</v>
      </c>
      <c r="B27" s="42"/>
      <c r="C27" s="42"/>
      <c r="D27" s="42"/>
      <c r="E27" s="43"/>
      <c r="G27" s="17"/>
    </row>
    <row r="28" spans="1:7" ht="15.5" x14ac:dyDescent="0.35">
      <c r="A28" s="8" t="s">
        <v>78</v>
      </c>
      <c r="B28" s="6" t="s">
        <v>19</v>
      </c>
      <c r="C28" s="6">
        <v>800</v>
      </c>
      <c r="D28" s="6">
        <v>150</v>
      </c>
      <c r="E28" s="16">
        <f>C28*D28</f>
        <v>120000</v>
      </c>
      <c r="G28" s="17"/>
    </row>
    <row r="29" spans="1:7" ht="15.5" x14ac:dyDescent="0.35">
      <c r="E29" s="40"/>
      <c r="G29" s="17"/>
    </row>
    <row r="30" spans="1:7" ht="15.5" x14ac:dyDescent="0.35">
      <c r="A30" s="20" t="s">
        <v>14</v>
      </c>
      <c r="B30" s="15" t="s">
        <v>15</v>
      </c>
      <c r="C30" s="15" t="s">
        <v>16</v>
      </c>
      <c r="D30" s="15" t="s">
        <v>17</v>
      </c>
      <c r="E30" s="15" t="s">
        <v>18</v>
      </c>
      <c r="G30" s="17"/>
    </row>
    <row r="31" spans="1:7" ht="15.5" customHeight="1" x14ac:dyDescent="0.35">
      <c r="A31" s="41" t="s">
        <v>30</v>
      </c>
      <c r="B31" s="42"/>
      <c r="C31" s="42"/>
      <c r="D31" s="42"/>
      <c r="E31" s="43"/>
      <c r="G31" s="17"/>
    </row>
    <row r="32" spans="1:7" ht="29" x14ac:dyDescent="0.35">
      <c r="A32" s="8" t="s">
        <v>31</v>
      </c>
      <c r="B32" s="6" t="s">
        <v>19</v>
      </c>
      <c r="C32" s="6">
        <v>320</v>
      </c>
      <c r="D32" s="6">
        <v>120</v>
      </c>
      <c r="E32" s="16">
        <f>C32*D32</f>
        <v>38400</v>
      </c>
      <c r="G32" s="17"/>
    </row>
    <row r="33" spans="1:7" ht="29" x14ac:dyDescent="0.35">
      <c r="A33" s="8" t="s">
        <v>32</v>
      </c>
      <c r="B33" s="6" t="s">
        <v>19</v>
      </c>
      <c r="C33" s="6">
        <v>110</v>
      </c>
      <c r="D33" s="6">
        <v>120</v>
      </c>
      <c r="E33" s="16">
        <f t="shared" ref="E33" si="2">C33*D33</f>
        <v>13200</v>
      </c>
      <c r="G33" s="17"/>
    </row>
    <row r="34" spans="1:7" ht="15.5" x14ac:dyDescent="0.35">
      <c r="A34" s="8" t="s">
        <v>29</v>
      </c>
      <c r="B34" s="6"/>
      <c r="C34" s="6"/>
      <c r="D34" s="6"/>
      <c r="E34" s="16">
        <f>SUM(E32:E33)</f>
        <v>51600</v>
      </c>
      <c r="G34" s="17"/>
    </row>
    <row r="36" spans="1:7" ht="14.5" customHeight="1" x14ac:dyDescent="0.35">
      <c r="A36" s="20" t="s">
        <v>14</v>
      </c>
      <c r="B36" s="15" t="s">
        <v>15</v>
      </c>
      <c r="C36" s="15" t="s">
        <v>16</v>
      </c>
      <c r="D36" s="15" t="s">
        <v>17</v>
      </c>
      <c r="E36" s="15" t="s">
        <v>18</v>
      </c>
    </row>
    <row r="37" spans="1:7" ht="29" x14ac:dyDescent="0.35">
      <c r="A37" s="41" t="s">
        <v>39</v>
      </c>
      <c r="B37" s="42"/>
      <c r="C37" s="42"/>
      <c r="D37" s="42"/>
      <c r="E37" s="43"/>
    </row>
    <row r="38" spans="1:7" ht="29" x14ac:dyDescent="0.35">
      <c r="A38" s="8" t="s">
        <v>33</v>
      </c>
      <c r="B38" s="6" t="s">
        <v>19</v>
      </c>
      <c r="C38" s="6">
        <v>420</v>
      </c>
      <c r="D38" s="6">
        <v>120</v>
      </c>
      <c r="E38" s="16">
        <f>C38*D38</f>
        <v>50400</v>
      </c>
    </row>
    <row r="39" spans="1:7" ht="29" x14ac:dyDescent="0.35">
      <c r="A39" s="8" t="s">
        <v>34</v>
      </c>
      <c r="B39" s="6" t="s">
        <v>19</v>
      </c>
      <c r="C39" s="6">
        <v>200</v>
      </c>
      <c r="D39" s="6">
        <v>120</v>
      </c>
      <c r="E39" s="16">
        <f t="shared" ref="E39:E43" si="3">C39*D39</f>
        <v>24000</v>
      </c>
    </row>
    <row r="40" spans="1:7" ht="29" x14ac:dyDescent="0.35">
      <c r="A40" s="8" t="s">
        <v>35</v>
      </c>
      <c r="B40" s="6" t="s">
        <v>19</v>
      </c>
      <c r="C40" s="6">
        <v>710</v>
      </c>
      <c r="D40" s="6">
        <v>120</v>
      </c>
      <c r="E40" s="16">
        <f t="shared" si="3"/>
        <v>85200</v>
      </c>
      <c r="G40" s="17"/>
    </row>
    <row r="41" spans="1:7" ht="29" x14ac:dyDescent="0.35">
      <c r="A41" s="8" t="s">
        <v>36</v>
      </c>
      <c r="B41" s="6" t="s">
        <v>19</v>
      </c>
      <c r="C41" s="6">
        <v>170</v>
      </c>
      <c r="D41" s="6">
        <v>120</v>
      </c>
      <c r="E41" s="16">
        <f t="shared" si="3"/>
        <v>20400</v>
      </c>
      <c r="G41" s="17"/>
    </row>
    <row r="42" spans="1:7" ht="15.5" customHeight="1" x14ac:dyDescent="0.35">
      <c r="A42" s="8" t="s">
        <v>37</v>
      </c>
      <c r="B42" s="6" t="s">
        <v>19</v>
      </c>
      <c r="C42" s="6">
        <v>230</v>
      </c>
      <c r="D42" s="6">
        <v>120</v>
      </c>
      <c r="E42" s="16">
        <f t="shared" si="3"/>
        <v>27600</v>
      </c>
      <c r="G42" s="17"/>
    </row>
    <row r="43" spans="1:7" ht="29" x14ac:dyDescent="0.35">
      <c r="A43" s="8" t="s">
        <v>38</v>
      </c>
      <c r="B43" s="6" t="s">
        <v>19</v>
      </c>
      <c r="C43" s="6">
        <v>125</v>
      </c>
      <c r="D43" s="6">
        <v>120</v>
      </c>
      <c r="E43" s="16">
        <f t="shared" si="3"/>
        <v>15000</v>
      </c>
      <c r="G43" s="17"/>
    </row>
    <row r="44" spans="1:7" ht="15.5" x14ac:dyDescent="0.35">
      <c r="A44" s="8" t="s">
        <v>29</v>
      </c>
      <c r="B44" s="6"/>
      <c r="C44" s="6"/>
      <c r="D44" s="6"/>
      <c r="E44" s="16">
        <f>SUM(E38:E43)</f>
        <v>222600</v>
      </c>
      <c r="G44" s="17"/>
    </row>
    <row r="45" spans="1:7" ht="15.5" x14ac:dyDescent="0.35">
      <c r="G45" s="17"/>
    </row>
    <row r="46" spans="1:7" ht="15.5" x14ac:dyDescent="0.35">
      <c r="A46" s="20" t="s">
        <v>14</v>
      </c>
      <c r="B46" s="15" t="s">
        <v>15</v>
      </c>
      <c r="C46" s="15" t="s">
        <v>16</v>
      </c>
      <c r="D46" s="15" t="s">
        <v>17</v>
      </c>
      <c r="E46" s="15" t="s">
        <v>18</v>
      </c>
      <c r="G46" s="17"/>
    </row>
    <row r="47" spans="1:7" ht="15.5" x14ac:dyDescent="0.35">
      <c r="A47" s="56" t="s">
        <v>81</v>
      </c>
      <c r="B47" s="57"/>
      <c r="C47" s="57"/>
      <c r="D47" s="57"/>
      <c r="E47" s="58"/>
      <c r="G47" s="17"/>
    </row>
    <row r="48" spans="1:7" ht="29" x14ac:dyDescent="0.35">
      <c r="A48" s="8" t="s">
        <v>81</v>
      </c>
      <c r="B48" s="6" t="s">
        <v>19</v>
      </c>
      <c r="C48" s="6">
        <v>1430</v>
      </c>
      <c r="D48" s="6">
        <v>90</v>
      </c>
      <c r="E48" s="16">
        <f>C48*D48</f>
        <v>128700</v>
      </c>
      <c r="G48" s="17"/>
    </row>
    <row r="49" spans="1:7" ht="15.5" x14ac:dyDescent="0.35">
      <c r="A49" s="39"/>
      <c r="B49" s="25"/>
      <c r="C49" s="25"/>
      <c r="D49" s="25"/>
      <c r="E49" s="26"/>
      <c r="G49" s="17"/>
    </row>
    <row r="50" spans="1:7" x14ac:dyDescent="0.35">
      <c r="A50" s="20" t="s">
        <v>14</v>
      </c>
      <c r="B50" s="15" t="s">
        <v>15</v>
      </c>
      <c r="C50" s="15" t="s">
        <v>16</v>
      </c>
      <c r="D50" s="15" t="s">
        <v>17</v>
      </c>
      <c r="E50" s="15" t="s">
        <v>18</v>
      </c>
    </row>
    <row r="51" spans="1:7" ht="14.5" customHeight="1" x14ac:dyDescent="0.35">
      <c r="A51" s="56" t="s">
        <v>77</v>
      </c>
      <c r="B51" s="59"/>
      <c r="C51" s="59"/>
      <c r="D51" s="59"/>
      <c r="E51" s="60"/>
    </row>
    <row r="52" spans="1:7" ht="29" x14ac:dyDescent="0.35">
      <c r="A52" s="8" t="s">
        <v>77</v>
      </c>
      <c r="B52" s="6" t="s">
        <v>20</v>
      </c>
      <c r="C52" s="6">
        <v>1</v>
      </c>
      <c r="D52" s="6">
        <v>8000</v>
      </c>
      <c r="E52" s="6">
        <f>C52*D52</f>
        <v>8000</v>
      </c>
    </row>
    <row r="54" spans="1:7" x14ac:dyDescent="0.35">
      <c r="A54" s="20" t="s">
        <v>14</v>
      </c>
      <c r="B54" s="15" t="s">
        <v>15</v>
      </c>
      <c r="C54" s="15" t="s">
        <v>16</v>
      </c>
      <c r="D54" s="15" t="s">
        <v>17</v>
      </c>
      <c r="E54" s="15" t="s">
        <v>18</v>
      </c>
    </row>
    <row r="55" spans="1:7" x14ac:dyDescent="0.35">
      <c r="A55" s="56" t="s">
        <v>87</v>
      </c>
      <c r="B55" s="57"/>
      <c r="C55" s="57"/>
      <c r="D55" s="57"/>
      <c r="E55" s="58"/>
    </row>
    <row r="56" spans="1:7" x14ac:dyDescent="0.35">
      <c r="A56" s="8" t="s">
        <v>43</v>
      </c>
      <c r="B56" s="6" t="s">
        <v>19</v>
      </c>
      <c r="C56" s="6">
        <v>620</v>
      </c>
      <c r="D56" s="6">
        <v>120</v>
      </c>
      <c r="E56" s="16">
        <f>C56*D56</f>
        <v>74400</v>
      </c>
    </row>
    <row r="57" spans="1:7" x14ac:dyDescent="0.35">
      <c r="A57" s="8" t="s">
        <v>88</v>
      </c>
      <c r="B57" s="6" t="s">
        <v>20</v>
      </c>
      <c r="C57" s="6">
        <v>5</v>
      </c>
      <c r="D57" s="6">
        <v>1100</v>
      </c>
      <c r="E57" s="16">
        <f>C57*D57</f>
        <v>5500</v>
      </c>
    </row>
    <row r="58" spans="1:7" x14ac:dyDescent="0.35">
      <c r="A58" s="8" t="s">
        <v>55</v>
      </c>
      <c r="B58" s="6" t="s">
        <v>19</v>
      </c>
      <c r="C58" s="6">
        <v>140</v>
      </c>
      <c r="D58" s="6">
        <v>90</v>
      </c>
      <c r="E58" s="16">
        <f t="shared" ref="E58:E60" si="4">C58*D58</f>
        <v>12600</v>
      </c>
    </row>
    <row r="59" spans="1:7" x14ac:dyDescent="0.35">
      <c r="A59" s="8" t="s">
        <v>45</v>
      </c>
      <c r="B59" s="6" t="s">
        <v>19</v>
      </c>
      <c r="C59" s="6">
        <v>950</v>
      </c>
      <c r="D59" s="6">
        <v>150</v>
      </c>
      <c r="E59" s="16">
        <f t="shared" si="4"/>
        <v>142500</v>
      </c>
    </row>
    <row r="60" spans="1:7" x14ac:dyDescent="0.35">
      <c r="A60" s="8" t="s">
        <v>56</v>
      </c>
      <c r="B60" s="6" t="s">
        <v>20</v>
      </c>
      <c r="C60" s="6">
        <v>1</v>
      </c>
      <c r="D60" s="6">
        <v>27000</v>
      </c>
      <c r="E60" s="16">
        <f t="shared" si="4"/>
        <v>27000</v>
      </c>
    </row>
    <row r="61" spans="1:7" x14ac:dyDescent="0.35">
      <c r="A61" s="8" t="s">
        <v>29</v>
      </c>
      <c r="B61" s="6"/>
      <c r="C61" s="6"/>
      <c r="D61" s="6"/>
      <c r="E61" s="16">
        <f>SUM(E56:E60)</f>
        <v>262000</v>
      </c>
    </row>
  </sheetData>
  <mergeCells count="5">
    <mergeCell ref="A51:E51"/>
    <mergeCell ref="A4:E4"/>
    <mergeCell ref="A12:E12"/>
    <mergeCell ref="A47:E47"/>
    <mergeCell ref="A55:E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E4109-EE7C-481A-947D-9684A14CA73F}">
  <dimension ref="A1:E7"/>
  <sheetViews>
    <sheetView workbookViewId="0">
      <selection activeCell="G7" sqref="G7"/>
    </sheetView>
  </sheetViews>
  <sheetFormatPr defaultRowHeight="14.5" x14ac:dyDescent="0.35"/>
  <cols>
    <col min="1" max="1" width="40.81640625" customWidth="1"/>
    <col min="2" max="2" width="10.81640625" customWidth="1"/>
    <col min="3" max="3" width="10.08984375" customWidth="1"/>
    <col min="4" max="4" width="15.453125" customWidth="1"/>
    <col min="5" max="5" width="20.1796875" customWidth="1"/>
  </cols>
  <sheetData>
    <row r="1" spans="1:5" x14ac:dyDescent="0.35">
      <c r="A1" s="21" t="s">
        <v>7</v>
      </c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x14ac:dyDescent="0.35">
      <c r="A4" s="61" t="s">
        <v>61</v>
      </c>
      <c r="B4" s="57"/>
      <c r="C4" s="57"/>
      <c r="D4" s="57"/>
      <c r="E4" s="58"/>
    </row>
    <row r="5" spans="1:5" ht="15.5" x14ac:dyDescent="0.35">
      <c r="A5" s="31" t="s">
        <v>55</v>
      </c>
      <c r="B5" s="29" t="s">
        <v>19</v>
      </c>
      <c r="C5" s="6">
        <v>821</v>
      </c>
      <c r="D5" s="6">
        <v>100</v>
      </c>
      <c r="E5" s="16">
        <f>C5*D5</f>
        <v>82100</v>
      </c>
    </row>
    <row r="6" spans="1:5" ht="15.5" x14ac:dyDescent="0.35">
      <c r="A6" s="27" t="s">
        <v>56</v>
      </c>
      <c r="B6" s="30" t="s">
        <v>20</v>
      </c>
      <c r="C6" s="25">
        <v>1</v>
      </c>
      <c r="D6" s="25">
        <v>30000</v>
      </c>
      <c r="E6" s="26">
        <f t="shared" ref="E6" si="0">C6*D6</f>
        <v>30000</v>
      </c>
    </row>
    <row r="7" spans="1:5" x14ac:dyDescent="0.35">
      <c r="A7" s="8" t="s">
        <v>29</v>
      </c>
      <c r="B7" s="6"/>
      <c r="C7" s="6"/>
      <c r="D7" s="6"/>
      <c r="E7" s="16">
        <f>SUM(E5:E6)</f>
        <v>112100</v>
      </c>
    </row>
  </sheetData>
  <mergeCells count="1">
    <mergeCell ref="A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BEC2-FEA9-4D59-91A7-0CC9B54C9726}">
  <dimension ref="A1:E16"/>
  <sheetViews>
    <sheetView workbookViewId="0">
      <selection activeCell="A14" sqref="A14"/>
    </sheetView>
  </sheetViews>
  <sheetFormatPr defaultRowHeight="14.5" x14ac:dyDescent="0.35"/>
  <cols>
    <col min="1" max="1" width="47.54296875" customWidth="1"/>
    <col min="2" max="2" width="13.90625" customWidth="1"/>
    <col min="3" max="3" width="13.1796875" customWidth="1"/>
    <col min="4" max="4" width="13.08984375" customWidth="1"/>
    <col min="5" max="5" width="18.54296875" bestFit="1" customWidth="1"/>
  </cols>
  <sheetData>
    <row r="1" spans="1:5" x14ac:dyDescent="0.35">
      <c r="A1" s="21" t="s">
        <v>6</v>
      </c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x14ac:dyDescent="0.35">
      <c r="A4" s="56" t="s">
        <v>12</v>
      </c>
      <c r="B4" s="57"/>
      <c r="C4" s="57"/>
      <c r="D4" s="57"/>
      <c r="E4" s="58"/>
    </row>
    <row r="5" spans="1:5" x14ac:dyDescent="0.35">
      <c r="A5" s="8" t="s">
        <v>62</v>
      </c>
      <c r="B5" s="6" t="s">
        <v>19</v>
      </c>
      <c r="C5" s="6">
        <v>385</v>
      </c>
      <c r="D5" s="6">
        <v>90</v>
      </c>
      <c r="E5" s="16">
        <f>C5*D5</f>
        <v>34650</v>
      </c>
    </row>
    <row r="6" spans="1:5" x14ac:dyDescent="0.35">
      <c r="A6" s="8" t="s">
        <v>45</v>
      </c>
      <c r="B6" s="6" t="s">
        <v>19</v>
      </c>
      <c r="C6" s="6">
        <v>32</v>
      </c>
      <c r="D6" s="6">
        <v>150</v>
      </c>
      <c r="E6" s="16">
        <f t="shared" ref="E6:E9" si="0">C6*D6</f>
        <v>4800</v>
      </c>
    </row>
    <row r="7" spans="1:5" ht="29" x14ac:dyDescent="0.35">
      <c r="A7" s="8" t="s">
        <v>63</v>
      </c>
      <c r="B7" s="6" t="s">
        <v>64</v>
      </c>
      <c r="C7" s="6">
        <v>900</v>
      </c>
      <c r="D7" s="6">
        <v>50</v>
      </c>
      <c r="E7" s="16">
        <f t="shared" si="0"/>
        <v>45000</v>
      </c>
    </row>
    <row r="8" spans="1:5" x14ac:dyDescent="0.35">
      <c r="A8" s="8" t="s">
        <v>65</v>
      </c>
      <c r="B8" s="6" t="s">
        <v>64</v>
      </c>
      <c r="C8" s="6">
        <v>1680</v>
      </c>
      <c r="D8" s="6">
        <v>50</v>
      </c>
      <c r="E8" s="16">
        <f t="shared" si="0"/>
        <v>84000</v>
      </c>
    </row>
    <row r="9" spans="1:5" x14ac:dyDescent="0.35">
      <c r="A9" s="8" t="s">
        <v>66</v>
      </c>
      <c r="B9" s="6" t="s">
        <v>19</v>
      </c>
      <c r="C9" s="6">
        <v>235</v>
      </c>
      <c r="D9" s="6">
        <v>60</v>
      </c>
      <c r="E9" s="16">
        <f t="shared" si="0"/>
        <v>14100</v>
      </c>
    </row>
    <row r="10" spans="1:5" x14ac:dyDescent="0.35">
      <c r="A10" s="8" t="s">
        <v>29</v>
      </c>
      <c r="B10" s="6"/>
      <c r="C10" s="6"/>
      <c r="D10" s="6"/>
      <c r="E10" s="16">
        <f>SUM(E5:E9)</f>
        <v>182550</v>
      </c>
    </row>
    <row r="12" spans="1:5" x14ac:dyDescent="0.35">
      <c r="A12" s="20" t="s">
        <v>14</v>
      </c>
      <c r="B12" s="15" t="s">
        <v>15</v>
      </c>
      <c r="C12" s="15" t="s">
        <v>16</v>
      </c>
      <c r="D12" s="15" t="s">
        <v>17</v>
      </c>
      <c r="E12" s="15" t="s">
        <v>18</v>
      </c>
    </row>
    <row r="13" spans="1:5" x14ac:dyDescent="0.35">
      <c r="A13" s="56" t="s">
        <v>74</v>
      </c>
      <c r="B13" s="57"/>
      <c r="C13" s="57"/>
      <c r="D13" s="57"/>
      <c r="E13" s="58"/>
    </row>
    <row r="14" spans="1:5" ht="29" x14ac:dyDescent="0.35">
      <c r="A14" s="8" t="s">
        <v>75</v>
      </c>
      <c r="B14" s="6" t="s">
        <v>19</v>
      </c>
      <c r="C14" s="6">
        <v>180</v>
      </c>
      <c r="D14" s="6">
        <v>120</v>
      </c>
      <c r="E14" s="16">
        <f>C14*D14</f>
        <v>21600</v>
      </c>
    </row>
    <row r="15" spans="1:5" ht="29" x14ac:dyDescent="0.35">
      <c r="A15" s="8" t="s">
        <v>76</v>
      </c>
      <c r="B15" s="6" t="s">
        <v>19</v>
      </c>
      <c r="C15" s="6">
        <v>195</v>
      </c>
      <c r="D15" s="6">
        <v>150</v>
      </c>
      <c r="E15" s="16">
        <f t="shared" ref="E15" si="1">C15*D15</f>
        <v>29250</v>
      </c>
    </row>
    <row r="16" spans="1:5" x14ac:dyDescent="0.35">
      <c r="A16" s="8" t="s">
        <v>29</v>
      </c>
      <c r="B16" s="6"/>
      <c r="C16" s="6"/>
      <c r="D16" s="6"/>
      <c r="E16" s="16">
        <f>SUM(E14:E15)</f>
        <v>50850</v>
      </c>
    </row>
  </sheetData>
  <mergeCells count="2">
    <mergeCell ref="A4:E4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2040C-452F-4546-9B82-86914FC9F46C}">
  <dimension ref="A1:E9"/>
  <sheetViews>
    <sheetView workbookViewId="0">
      <selection activeCell="E10" sqref="E10"/>
    </sheetView>
  </sheetViews>
  <sheetFormatPr defaultRowHeight="14.5" x14ac:dyDescent="0.35"/>
  <cols>
    <col min="1" max="1" width="40.81640625" customWidth="1"/>
    <col min="2" max="2" width="10.81640625" customWidth="1"/>
    <col min="3" max="3" width="10.08984375" customWidth="1"/>
    <col min="4" max="4" width="15.453125" customWidth="1"/>
    <col min="5" max="5" width="20.1796875" customWidth="1"/>
  </cols>
  <sheetData>
    <row r="1" spans="1:5" x14ac:dyDescent="0.35">
      <c r="A1" s="21" t="s">
        <v>9</v>
      </c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ht="15" thickBot="1" x14ac:dyDescent="0.4">
      <c r="A4" s="56" t="s">
        <v>53</v>
      </c>
      <c r="B4" s="57"/>
      <c r="C4" s="57"/>
      <c r="D4" s="57"/>
      <c r="E4" s="58"/>
    </row>
    <row r="5" spans="1:5" ht="16" thickBot="1" x14ac:dyDescent="0.4">
      <c r="A5" s="22" t="s">
        <v>49</v>
      </c>
      <c r="B5" s="6" t="s">
        <v>19</v>
      </c>
      <c r="C5" s="6">
        <v>1965</v>
      </c>
      <c r="D5" s="6">
        <v>90</v>
      </c>
      <c r="E5" s="16">
        <f>C5*D5</f>
        <v>176850</v>
      </c>
    </row>
    <row r="6" spans="1:5" ht="15.5" x14ac:dyDescent="0.35">
      <c r="A6" s="24" t="s">
        <v>54</v>
      </c>
      <c r="B6" s="25" t="s">
        <v>20</v>
      </c>
      <c r="C6" s="25">
        <v>1</v>
      </c>
      <c r="D6" s="25">
        <v>40000</v>
      </c>
      <c r="E6" s="26">
        <f t="shared" ref="E6:E8" si="0">C6*D6</f>
        <v>40000</v>
      </c>
    </row>
    <row r="7" spans="1:5" ht="15.5" x14ac:dyDescent="0.35">
      <c r="A7" s="27" t="s">
        <v>45</v>
      </c>
      <c r="B7" s="6" t="s">
        <v>19</v>
      </c>
      <c r="C7" s="6">
        <v>75</v>
      </c>
      <c r="D7" s="6">
        <v>150</v>
      </c>
      <c r="E7" s="16">
        <f t="shared" si="0"/>
        <v>11250</v>
      </c>
    </row>
    <row r="8" spans="1:5" ht="31" x14ac:dyDescent="0.35">
      <c r="A8" s="27" t="s">
        <v>44</v>
      </c>
      <c r="B8" s="6" t="s">
        <v>19</v>
      </c>
      <c r="C8" s="6">
        <v>285</v>
      </c>
      <c r="D8" s="6">
        <v>150</v>
      </c>
      <c r="E8" s="16">
        <f t="shared" si="0"/>
        <v>42750</v>
      </c>
    </row>
    <row r="9" spans="1:5" x14ac:dyDescent="0.35">
      <c r="A9" s="8" t="s">
        <v>29</v>
      </c>
      <c r="B9" s="6"/>
      <c r="C9" s="6"/>
      <c r="D9" s="6"/>
      <c r="E9" s="16">
        <f>SUM(E5:E8)</f>
        <v>270850</v>
      </c>
    </row>
  </sheetData>
  <mergeCells count="1">
    <mergeCell ref="A4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A526E-84CF-43C6-8FE6-4A608FEFD5D8}">
  <dimension ref="A1:E8"/>
  <sheetViews>
    <sheetView workbookViewId="0">
      <selection activeCell="E9" sqref="E9"/>
    </sheetView>
  </sheetViews>
  <sheetFormatPr defaultRowHeight="14.5" x14ac:dyDescent="0.35"/>
  <cols>
    <col min="1" max="1" width="47.54296875" customWidth="1"/>
    <col min="2" max="2" width="13.90625" customWidth="1"/>
    <col min="3" max="3" width="13.1796875" customWidth="1"/>
    <col min="4" max="4" width="13.08984375" customWidth="1"/>
    <col min="5" max="5" width="18.54296875" bestFit="1" customWidth="1"/>
  </cols>
  <sheetData>
    <row r="1" spans="1:5" x14ac:dyDescent="0.35">
      <c r="A1" s="21" t="s">
        <v>10</v>
      </c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x14ac:dyDescent="0.35">
      <c r="A4" s="56" t="s">
        <v>10</v>
      </c>
      <c r="B4" s="57"/>
      <c r="C4" s="57"/>
      <c r="D4" s="57"/>
      <c r="E4" s="58"/>
    </row>
    <row r="5" spans="1:5" x14ac:dyDescent="0.35">
      <c r="A5" s="8" t="s">
        <v>67</v>
      </c>
      <c r="B5" s="6" t="s">
        <v>20</v>
      </c>
      <c r="C5" s="6">
        <v>1</v>
      </c>
      <c r="D5" s="6">
        <v>30000</v>
      </c>
      <c r="E5" s="16">
        <f>C5*D5</f>
        <v>30000</v>
      </c>
    </row>
    <row r="6" spans="1:5" x14ac:dyDescent="0.35">
      <c r="A6" s="8" t="s">
        <v>68</v>
      </c>
      <c r="B6" s="6" t="s">
        <v>20</v>
      </c>
      <c r="C6" s="6">
        <v>1</v>
      </c>
      <c r="D6" s="6">
        <v>5000</v>
      </c>
      <c r="E6" s="16">
        <f t="shared" ref="E6:E7" si="0">C6*D6</f>
        <v>5000</v>
      </c>
    </row>
    <row r="7" spans="1:5" x14ac:dyDescent="0.35">
      <c r="A7" s="8" t="s">
        <v>69</v>
      </c>
      <c r="B7" s="6" t="s">
        <v>20</v>
      </c>
      <c r="C7" s="6">
        <v>1</v>
      </c>
      <c r="D7" s="6">
        <v>145000</v>
      </c>
      <c r="E7" s="16">
        <f t="shared" si="0"/>
        <v>145000</v>
      </c>
    </row>
    <row r="8" spans="1:5" x14ac:dyDescent="0.35">
      <c r="A8" s="8" t="s">
        <v>29</v>
      </c>
      <c r="B8" s="6"/>
      <c r="C8" s="6"/>
      <c r="D8" s="6"/>
      <c r="E8" s="16">
        <f>SUM(E5:E7)</f>
        <v>180000</v>
      </c>
    </row>
  </sheetData>
  <mergeCells count="1">
    <mergeCell ref="A4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05E5-BA46-4ECF-B127-0A3EF6CEA1C1}">
  <dimension ref="A1:E7"/>
  <sheetViews>
    <sheetView workbookViewId="0">
      <selection activeCell="A16" sqref="A16"/>
    </sheetView>
  </sheetViews>
  <sheetFormatPr defaultRowHeight="14.5" x14ac:dyDescent="0.35"/>
  <cols>
    <col min="1" max="1" width="40.81640625" customWidth="1"/>
    <col min="2" max="2" width="10.81640625" customWidth="1"/>
    <col min="3" max="3" width="10.08984375" customWidth="1"/>
    <col min="4" max="4" width="15.453125" customWidth="1"/>
    <col min="5" max="5" width="20.1796875" customWidth="1"/>
  </cols>
  <sheetData>
    <row r="1" spans="1:5" x14ac:dyDescent="0.35">
      <c r="A1" s="21" t="s">
        <v>58</v>
      </c>
    </row>
    <row r="3" spans="1:5" x14ac:dyDescent="0.35">
      <c r="A3" s="20" t="s">
        <v>14</v>
      </c>
      <c r="B3" s="15" t="s">
        <v>15</v>
      </c>
      <c r="C3" s="15" t="s">
        <v>16</v>
      </c>
      <c r="D3" s="15" t="s">
        <v>17</v>
      </c>
      <c r="E3" s="15" t="s">
        <v>18</v>
      </c>
    </row>
    <row r="4" spans="1:5" x14ac:dyDescent="0.35">
      <c r="A4" s="61" t="s">
        <v>60</v>
      </c>
      <c r="B4" s="57"/>
      <c r="C4" s="57"/>
      <c r="D4" s="57"/>
      <c r="E4" s="58"/>
    </row>
    <row r="5" spans="1:5" ht="15.5" x14ac:dyDescent="0.35">
      <c r="A5" s="31" t="s">
        <v>43</v>
      </c>
      <c r="B5" s="29" t="s">
        <v>19</v>
      </c>
      <c r="C5" s="6">
        <v>900</v>
      </c>
      <c r="D5" s="6">
        <v>90</v>
      </c>
      <c r="E5" s="16">
        <f>C5*D5</f>
        <v>81000</v>
      </c>
    </row>
    <row r="6" spans="1:5" ht="15.5" x14ac:dyDescent="0.35">
      <c r="A6" s="27" t="s">
        <v>59</v>
      </c>
      <c r="B6" s="30" t="s">
        <v>20</v>
      </c>
      <c r="C6" s="25">
        <v>1</v>
      </c>
      <c r="D6" s="25">
        <v>100000</v>
      </c>
      <c r="E6" s="26">
        <f t="shared" ref="E6" si="0">C6*D6</f>
        <v>100000</v>
      </c>
    </row>
    <row r="7" spans="1:5" x14ac:dyDescent="0.35">
      <c r="A7" s="8" t="s">
        <v>29</v>
      </c>
      <c r="B7" s="6"/>
      <c r="C7" s="6"/>
      <c r="D7" s="6"/>
      <c r="E7" s="16">
        <f>SUM(E5:E6)</f>
        <v>181000</v>
      </c>
    </row>
  </sheetData>
  <mergeCells count="1"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Tapa vald</vt:lpstr>
      <vt:lpstr>Tapa</vt:lpstr>
      <vt:lpstr>Tamsalu</vt:lpstr>
      <vt:lpstr>Lehtse</vt:lpstr>
      <vt:lpstr>Vajangu</vt:lpstr>
      <vt:lpstr>Vahakulmu</vt:lpstr>
      <vt:lpstr>Jäneda</vt:lpstr>
      <vt:lpstr>Põdrangu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Altnurme</dc:creator>
  <cp:lastModifiedBy>Ülle Altnurme</cp:lastModifiedBy>
  <dcterms:created xsi:type="dcterms:W3CDTF">2018-09-27T07:26:22Z</dcterms:created>
  <dcterms:modified xsi:type="dcterms:W3CDTF">2024-11-15T13:33:29Z</dcterms:modified>
</cp:coreProperties>
</file>